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COMUN\COM_GSP\0000-EQUIP.TECNICO\PROCAF\NORMATIVA CENTROS Y TECNICA\REVISION PRECIOS\REVISIÓN EXTRAORDINARIA DE PRECIOS 2022\"/>
    </mc:Choice>
  </mc:AlternateContent>
  <xr:revisionPtr revIDLastSave="0" documentId="13_ncr:1_{0A9DA3B0-D28B-407A-9DB2-7BCB9A6EA981}" xr6:coauthVersionLast="47" xr6:coauthVersionMax="47" xr10:uidLastSave="{00000000-0000-0000-0000-000000000000}"/>
  <bookViews>
    <workbookView xWindow="-120" yWindow="-120" windowWidth="29040" windowHeight="17520" firstSheet="3" activeTab="8" xr2:uid="{00000000-000D-0000-FFFF-FFFF00000000}"/>
  </bookViews>
  <sheets>
    <sheet name=" DATOS Y PROCEDENCIA" sheetId="4" r:id="rId1"/>
    <sheet name="CERTIFICACIONES" sheetId="6" r:id="rId2"/>
    <sheet name="INDICES BASE 0 PROCEDENCIA" sheetId="8" r:id="rId3"/>
    <sheet name=" ÍNDICES 0 CÁLCULO IMPORTE" sheetId="5" r:id="rId4"/>
    <sheet name="Procedencia 2" sheetId="1" r:id="rId5"/>
    <sheet name="Importe Revisión" sheetId="3" r:id="rId6"/>
    <sheet name="INDICES" sheetId="2" r:id="rId7"/>
    <sheet name="INSTRUCCIONES" sheetId="7" r:id="rId8"/>
    <sheet name="CONTROL VERSIONES" sheetId="10"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5" i="1" l="1"/>
  <c r="C45" i="1"/>
  <c r="D45" i="1"/>
  <c r="E45" i="1"/>
  <c r="F45" i="1"/>
  <c r="G45" i="1"/>
  <c r="H45" i="1"/>
  <c r="I45" i="1"/>
  <c r="J45" i="1"/>
  <c r="K45" i="1"/>
  <c r="B46" i="1"/>
  <c r="C46" i="1"/>
  <c r="D46" i="1"/>
  <c r="E46" i="1"/>
  <c r="F46" i="1"/>
  <c r="G46" i="1"/>
  <c r="H46" i="1"/>
  <c r="I46" i="1"/>
  <c r="J46" i="1"/>
  <c r="K46" i="1"/>
  <c r="B47" i="1"/>
  <c r="C47" i="1"/>
  <c r="D47" i="1"/>
  <c r="E47" i="1"/>
  <c r="F47" i="1"/>
  <c r="G47" i="1"/>
  <c r="H47" i="1"/>
  <c r="I47" i="1"/>
  <c r="J47" i="1"/>
  <c r="K47" i="1"/>
  <c r="B48" i="1"/>
  <c r="C48" i="1"/>
  <c r="D48" i="1"/>
  <c r="E48" i="1"/>
  <c r="F48" i="1"/>
  <c r="G48" i="1"/>
  <c r="H48" i="1"/>
  <c r="I48" i="1"/>
  <c r="J48" i="1"/>
  <c r="K48" i="1"/>
  <c r="B49" i="1"/>
  <c r="C49" i="1"/>
  <c r="D49" i="1"/>
  <c r="E49" i="1"/>
  <c r="F49" i="1"/>
  <c r="G49" i="1"/>
  <c r="H49" i="1"/>
  <c r="I49" i="1"/>
  <c r="J49" i="1"/>
  <c r="K49" i="1"/>
  <c r="B50" i="1"/>
  <c r="C50" i="1"/>
  <c r="D50" i="1"/>
  <c r="E50" i="1"/>
  <c r="F50" i="1"/>
  <c r="G50" i="1"/>
  <c r="H50" i="1"/>
  <c r="I50" i="1"/>
  <c r="J50" i="1"/>
  <c r="K50" i="1"/>
  <c r="B51" i="1"/>
  <c r="C51" i="1"/>
  <c r="D51" i="1"/>
  <c r="E51" i="1"/>
  <c r="F51" i="1"/>
  <c r="G51" i="1"/>
  <c r="H51" i="1"/>
  <c r="I51" i="1"/>
  <c r="J51" i="1"/>
  <c r="K51" i="1"/>
  <c r="B52" i="1"/>
  <c r="C52" i="1"/>
  <c r="D52" i="1"/>
  <c r="E52" i="1"/>
  <c r="F52" i="1"/>
  <c r="G52" i="1"/>
  <c r="H52" i="1"/>
  <c r="I52" i="1"/>
  <c r="J52" i="1"/>
  <c r="K52" i="1"/>
  <c r="B53" i="1"/>
  <c r="C53" i="1"/>
  <c r="D53" i="1"/>
  <c r="E53" i="1"/>
  <c r="F53" i="1"/>
  <c r="G53" i="1"/>
  <c r="H53" i="1"/>
  <c r="I53" i="1"/>
  <c r="J53" i="1"/>
  <c r="K53" i="1"/>
  <c r="B54" i="1"/>
  <c r="C54" i="1"/>
  <c r="D54" i="1"/>
  <c r="E54" i="1"/>
  <c r="F54" i="1"/>
  <c r="G54" i="1"/>
  <c r="H54" i="1"/>
  <c r="I54" i="1"/>
  <c r="J54" i="1"/>
  <c r="K54" i="1"/>
  <c r="B55" i="1"/>
  <c r="C55" i="1"/>
  <c r="D55" i="1"/>
  <c r="E55" i="1"/>
  <c r="F55" i="1"/>
  <c r="G55" i="1"/>
  <c r="H55" i="1"/>
  <c r="I55" i="1"/>
  <c r="J55" i="1"/>
  <c r="K55" i="1"/>
  <c r="B56" i="1"/>
  <c r="C56" i="1"/>
  <c r="D56" i="1"/>
  <c r="E56" i="1"/>
  <c r="F56" i="1"/>
  <c r="G56" i="1"/>
  <c r="H56" i="1"/>
  <c r="I56" i="1"/>
  <c r="J56" i="1"/>
  <c r="K56" i="1"/>
  <c r="B57" i="1"/>
  <c r="C57" i="1"/>
  <c r="D57" i="1"/>
  <c r="E57" i="1"/>
  <c r="F57" i="1"/>
  <c r="G57" i="1"/>
  <c r="H57" i="1"/>
  <c r="I57" i="1"/>
  <c r="J57" i="1"/>
  <c r="K57" i="1"/>
  <c r="B58" i="1"/>
  <c r="C58" i="1"/>
  <c r="D58" i="1"/>
  <c r="E58" i="1"/>
  <c r="F58" i="1"/>
  <c r="G58" i="1"/>
  <c r="H58" i="1"/>
  <c r="I58" i="1"/>
  <c r="J58" i="1"/>
  <c r="K58" i="1"/>
  <c r="B59" i="1"/>
  <c r="C59" i="1"/>
  <c r="D59" i="1"/>
  <c r="E59" i="1"/>
  <c r="F59" i="1"/>
  <c r="G59" i="1"/>
  <c r="H59" i="1"/>
  <c r="I59" i="1"/>
  <c r="J59" i="1"/>
  <c r="K59" i="1"/>
  <c r="B60" i="1"/>
  <c r="C60" i="1"/>
  <c r="D60" i="1"/>
  <c r="E60" i="1"/>
  <c r="F60" i="1"/>
  <c r="G60" i="1"/>
  <c r="H60" i="1"/>
  <c r="I60" i="1"/>
  <c r="J60" i="1"/>
  <c r="K60" i="1"/>
  <c r="B61" i="1"/>
  <c r="C61" i="1"/>
  <c r="D61" i="1"/>
  <c r="E61" i="1"/>
  <c r="F61" i="1"/>
  <c r="G61" i="1"/>
  <c r="H61" i="1"/>
  <c r="I61" i="1"/>
  <c r="J61" i="1"/>
  <c r="K61" i="1"/>
  <c r="B62" i="1"/>
  <c r="C62" i="1"/>
  <c r="D62" i="1"/>
  <c r="E62" i="1"/>
  <c r="F62" i="1"/>
  <c r="G62" i="1"/>
  <c r="H62" i="1"/>
  <c r="I62" i="1"/>
  <c r="J62" i="1"/>
  <c r="K62" i="1"/>
  <c r="B63" i="1"/>
  <c r="C63" i="1"/>
  <c r="D63" i="1"/>
  <c r="E63" i="1"/>
  <c r="F63" i="1"/>
  <c r="G63" i="1"/>
  <c r="H63" i="1"/>
  <c r="I63" i="1"/>
  <c r="J63" i="1"/>
  <c r="K63" i="1"/>
  <c r="B64" i="1"/>
  <c r="C64" i="1"/>
  <c r="D64" i="1"/>
  <c r="E64" i="1"/>
  <c r="F64" i="1"/>
  <c r="G64" i="1"/>
  <c r="H64" i="1"/>
  <c r="I64" i="1"/>
  <c r="J64" i="1"/>
  <c r="K64" i="1"/>
  <c r="B65" i="1"/>
  <c r="C65" i="1"/>
  <c r="D65" i="1"/>
  <c r="E65" i="1"/>
  <c r="F65" i="1"/>
  <c r="G65" i="1"/>
  <c r="H65" i="1"/>
  <c r="I65" i="1"/>
  <c r="J65" i="1"/>
  <c r="K65" i="1"/>
  <c r="B66" i="1"/>
  <c r="C66" i="1"/>
  <c r="D66" i="1"/>
  <c r="E66" i="1"/>
  <c r="F66" i="1"/>
  <c r="G66" i="1"/>
  <c r="H66" i="1"/>
  <c r="I66" i="1"/>
  <c r="J66" i="1"/>
  <c r="K66" i="1"/>
  <c r="B67" i="1"/>
  <c r="C67" i="1"/>
  <c r="D67" i="1"/>
  <c r="E67" i="1"/>
  <c r="F67" i="1"/>
  <c r="G67" i="1"/>
  <c r="H67" i="1"/>
  <c r="I67" i="1"/>
  <c r="J67" i="1"/>
  <c r="K67" i="1"/>
  <c r="B68" i="1"/>
  <c r="C68" i="1"/>
  <c r="D68" i="1"/>
  <c r="E68" i="1"/>
  <c r="F68" i="1"/>
  <c r="G68" i="1"/>
  <c r="H68" i="1"/>
  <c r="I68" i="1"/>
  <c r="J68" i="1"/>
  <c r="K68" i="1"/>
  <c r="W71" i="1"/>
  <c r="Q63" i="3"/>
  <c r="V46" i="3"/>
  <c r="W46" i="3" s="1"/>
  <c r="X46" i="3" s="1"/>
  <c r="V49" i="3"/>
  <c r="W49" i="3" s="1"/>
  <c r="X49" i="3" s="1"/>
  <c r="V54" i="3"/>
  <c r="W54" i="3" s="1"/>
  <c r="X54" i="3" s="1"/>
  <c r="V56" i="3"/>
  <c r="W56" i="3" s="1"/>
  <c r="X56" i="3" s="1"/>
  <c r="U46" i="3"/>
  <c r="U47" i="3"/>
  <c r="V47" i="3" s="1"/>
  <c r="W47" i="3" s="1"/>
  <c r="X47" i="3" s="1"/>
  <c r="U48" i="3"/>
  <c r="V48" i="3" s="1"/>
  <c r="W48" i="3" s="1"/>
  <c r="X48" i="3" s="1"/>
  <c r="U49" i="3"/>
  <c r="U50" i="3"/>
  <c r="V50" i="3" s="1"/>
  <c r="W50" i="3" s="1"/>
  <c r="X50" i="3" s="1"/>
  <c r="U51" i="3"/>
  <c r="V51" i="3" s="1"/>
  <c r="W51" i="3" s="1"/>
  <c r="X51" i="3" s="1"/>
  <c r="U52" i="3"/>
  <c r="V52" i="3" s="1"/>
  <c r="W52" i="3" s="1"/>
  <c r="X52" i="3" s="1"/>
  <c r="U53" i="3"/>
  <c r="V53" i="3" s="1"/>
  <c r="W53" i="3" s="1"/>
  <c r="X53" i="3" s="1"/>
  <c r="U54" i="3"/>
  <c r="U55" i="3"/>
  <c r="V55" i="3" s="1"/>
  <c r="W55" i="3" s="1"/>
  <c r="X55" i="3" s="1"/>
  <c r="U56" i="3"/>
  <c r="U45" i="3"/>
  <c r="V45" i="3" s="1"/>
  <c r="W45" i="3" s="1"/>
  <c r="X45" i="3" s="1"/>
  <c r="U34" i="3"/>
  <c r="V34" i="3" s="1"/>
  <c r="W34" i="3" s="1"/>
  <c r="X34" i="3" s="1"/>
  <c r="U35" i="3"/>
  <c r="V35" i="3" s="1"/>
  <c r="W35" i="3" s="1"/>
  <c r="X35" i="3" s="1"/>
  <c r="U36" i="3"/>
  <c r="V36" i="3" s="1"/>
  <c r="W36" i="3" s="1"/>
  <c r="X36" i="3" s="1"/>
  <c r="U37" i="3"/>
  <c r="V37" i="3" s="1"/>
  <c r="W37" i="3" s="1"/>
  <c r="X37" i="3" s="1"/>
  <c r="U38" i="3"/>
  <c r="V38" i="3" s="1"/>
  <c r="W38" i="3" s="1"/>
  <c r="X38" i="3" s="1"/>
  <c r="U39" i="3"/>
  <c r="V39" i="3" s="1"/>
  <c r="W39" i="3" s="1"/>
  <c r="X39" i="3" s="1"/>
  <c r="U40" i="3"/>
  <c r="V40" i="3" s="1"/>
  <c r="W40" i="3" s="1"/>
  <c r="X40" i="3" s="1"/>
  <c r="U41" i="3"/>
  <c r="V41" i="3" s="1"/>
  <c r="W41" i="3" s="1"/>
  <c r="X41" i="3" s="1"/>
  <c r="U42" i="3"/>
  <c r="V42" i="3" s="1"/>
  <c r="W42" i="3" s="1"/>
  <c r="X42" i="3" s="1"/>
  <c r="U43" i="3"/>
  <c r="V43" i="3" s="1"/>
  <c r="W43" i="3" s="1"/>
  <c r="X43" i="3" s="1"/>
  <c r="U44" i="3"/>
  <c r="V44" i="3" s="1"/>
  <c r="W44" i="3" s="1"/>
  <c r="X44" i="3" s="1"/>
  <c r="U33" i="3"/>
  <c r="V33" i="3" s="1"/>
  <c r="W33" i="3" s="1"/>
  <c r="X33" i="3" s="1"/>
  <c r="T33" i="3"/>
  <c r="T34" i="3"/>
  <c r="T35" i="3"/>
  <c r="T36" i="3"/>
  <c r="T37" i="3"/>
  <c r="T38" i="3"/>
  <c r="T39" i="3"/>
  <c r="T40" i="3"/>
  <c r="T41" i="3"/>
  <c r="T42" i="3"/>
  <c r="T43" i="3"/>
  <c r="T44" i="3"/>
  <c r="T45" i="3"/>
  <c r="T46" i="3"/>
  <c r="T47" i="3"/>
  <c r="T48" i="3"/>
  <c r="T49" i="3"/>
  <c r="T50" i="3"/>
  <c r="T51" i="3"/>
  <c r="T52" i="3"/>
  <c r="T53" i="3"/>
  <c r="T54" i="3"/>
  <c r="T55" i="3"/>
  <c r="T56" i="3"/>
  <c r="O56" i="3"/>
  <c r="N56" i="3"/>
  <c r="M56" i="3"/>
  <c r="L56" i="3"/>
  <c r="K56" i="3"/>
  <c r="J56" i="3"/>
  <c r="I56" i="3"/>
  <c r="H56" i="3"/>
  <c r="G56" i="3"/>
  <c r="F56" i="3"/>
  <c r="E56" i="3"/>
  <c r="D56" i="3"/>
  <c r="C56" i="3"/>
  <c r="O55" i="3"/>
  <c r="N55" i="3"/>
  <c r="M55" i="3"/>
  <c r="L55" i="3"/>
  <c r="K55" i="3"/>
  <c r="J55" i="3"/>
  <c r="I55" i="3"/>
  <c r="H55" i="3"/>
  <c r="G55" i="3"/>
  <c r="F55" i="3"/>
  <c r="E55" i="3"/>
  <c r="D55" i="3"/>
  <c r="C55" i="3"/>
  <c r="O54" i="3"/>
  <c r="N54" i="3"/>
  <c r="M54" i="3"/>
  <c r="L54" i="3"/>
  <c r="K54" i="3"/>
  <c r="J54" i="3"/>
  <c r="I54" i="3"/>
  <c r="H54" i="3"/>
  <c r="G54" i="3"/>
  <c r="F54" i="3"/>
  <c r="E54" i="3"/>
  <c r="D54" i="3"/>
  <c r="C54" i="3"/>
  <c r="O53" i="3"/>
  <c r="N53" i="3"/>
  <c r="M53" i="3"/>
  <c r="L53" i="3"/>
  <c r="K53" i="3"/>
  <c r="J53" i="3"/>
  <c r="I53" i="3"/>
  <c r="H53" i="3"/>
  <c r="G53" i="3"/>
  <c r="F53" i="3"/>
  <c r="E53" i="3"/>
  <c r="D53" i="3"/>
  <c r="C53" i="3"/>
  <c r="O52" i="3"/>
  <c r="N52" i="3"/>
  <c r="M52" i="3"/>
  <c r="L52" i="3"/>
  <c r="K52" i="3"/>
  <c r="J52" i="3"/>
  <c r="I52" i="3"/>
  <c r="H52" i="3"/>
  <c r="G52" i="3"/>
  <c r="F52" i="3"/>
  <c r="E52" i="3"/>
  <c r="D52" i="3"/>
  <c r="C52" i="3"/>
  <c r="O51" i="3"/>
  <c r="N51" i="3"/>
  <c r="M51" i="3"/>
  <c r="L51" i="3"/>
  <c r="K51" i="3"/>
  <c r="J51" i="3"/>
  <c r="I51" i="3"/>
  <c r="H51" i="3"/>
  <c r="G51" i="3"/>
  <c r="F51" i="3"/>
  <c r="E51" i="3"/>
  <c r="D51" i="3"/>
  <c r="C51" i="3"/>
  <c r="O50" i="3"/>
  <c r="N50" i="3"/>
  <c r="M50" i="3"/>
  <c r="L50" i="3"/>
  <c r="K50" i="3"/>
  <c r="J50" i="3"/>
  <c r="I50" i="3"/>
  <c r="H50" i="3"/>
  <c r="G50" i="3"/>
  <c r="F50" i="3"/>
  <c r="E50" i="3"/>
  <c r="D50" i="3"/>
  <c r="C50" i="3"/>
  <c r="O49" i="3"/>
  <c r="N49" i="3"/>
  <c r="M49" i="3"/>
  <c r="L49" i="3"/>
  <c r="K49" i="3"/>
  <c r="J49" i="3"/>
  <c r="I49" i="3"/>
  <c r="H49" i="3"/>
  <c r="G49" i="3"/>
  <c r="F49" i="3"/>
  <c r="E49" i="3"/>
  <c r="D49" i="3"/>
  <c r="C49" i="3"/>
  <c r="O48" i="3"/>
  <c r="N48" i="3"/>
  <c r="M48" i="3"/>
  <c r="L48" i="3"/>
  <c r="K48" i="3"/>
  <c r="J48" i="3"/>
  <c r="I48" i="3"/>
  <c r="H48" i="3"/>
  <c r="G48" i="3"/>
  <c r="F48" i="3"/>
  <c r="E48" i="3"/>
  <c r="D48" i="3"/>
  <c r="C48" i="3"/>
  <c r="R48" i="3" s="1"/>
  <c r="O47" i="3"/>
  <c r="N47" i="3"/>
  <c r="M47" i="3"/>
  <c r="L47" i="3"/>
  <c r="K47" i="3"/>
  <c r="J47" i="3"/>
  <c r="I47" i="3"/>
  <c r="H47" i="3"/>
  <c r="G47" i="3"/>
  <c r="F47" i="3"/>
  <c r="E47" i="3"/>
  <c r="D47" i="3"/>
  <c r="C47" i="3"/>
  <c r="O46" i="3"/>
  <c r="N46" i="3"/>
  <c r="M46" i="3"/>
  <c r="L46" i="3"/>
  <c r="K46" i="3"/>
  <c r="J46" i="3"/>
  <c r="I46" i="3"/>
  <c r="H46" i="3"/>
  <c r="G46" i="3"/>
  <c r="F46" i="3"/>
  <c r="E46" i="3"/>
  <c r="D46" i="3"/>
  <c r="C46" i="3"/>
  <c r="O45" i="3"/>
  <c r="N45" i="3"/>
  <c r="M45" i="3"/>
  <c r="L45" i="3"/>
  <c r="K45" i="3"/>
  <c r="J45" i="3"/>
  <c r="I45" i="3"/>
  <c r="H45" i="3"/>
  <c r="G45" i="3"/>
  <c r="F45" i="3"/>
  <c r="E45" i="3"/>
  <c r="D45" i="3"/>
  <c r="C45" i="3"/>
  <c r="O44" i="3"/>
  <c r="N44" i="3"/>
  <c r="M44" i="3"/>
  <c r="L44" i="3"/>
  <c r="K44" i="3"/>
  <c r="J44" i="3"/>
  <c r="I44" i="3"/>
  <c r="H44" i="3"/>
  <c r="G44" i="3"/>
  <c r="F44" i="3"/>
  <c r="E44" i="3"/>
  <c r="D44" i="3"/>
  <c r="C44" i="3"/>
  <c r="O43" i="3"/>
  <c r="N43" i="3"/>
  <c r="M43" i="3"/>
  <c r="L43" i="3"/>
  <c r="K43" i="3"/>
  <c r="J43" i="3"/>
  <c r="I43" i="3"/>
  <c r="H43" i="3"/>
  <c r="G43" i="3"/>
  <c r="F43" i="3"/>
  <c r="E43" i="3"/>
  <c r="D43" i="3"/>
  <c r="C43" i="3"/>
  <c r="O42" i="3"/>
  <c r="N42" i="3"/>
  <c r="M42" i="3"/>
  <c r="L42" i="3"/>
  <c r="K42" i="3"/>
  <c r="J42" i="3"/>
  <c r="I42" i="3"/>
  <c r="H42" i="3"/>
  <c r="G42" i="3"/>
  <c r="F42" i="3"/>
  <c r="E42" i="3"/>
  <c r="D42" i="3"/>
  <c r="C42" i="3"/>
  <c r="O41" i="3"/>
  <c r="N41" i="3"/>
  <c r="M41" i="3"/>
  <c r="L41" i="3"/>
  <c r="K41" i="3"/>
  <c r="J41" i="3"/>
  <c r="I41" i="3"/>
  <c r="H41" i="3"/>
  <c r="G41" i="3"/>
  <c r="F41" i="3"/>
  <c r="E41" i="3"/>
  <c r="D41" i="3"/>
  <c r="C41" i="3"/>
  <c r="O40" i="3"/>
  <c r="N40" i="3"/>
  <c r="M40" i="3"/>
  <c r="L40" i="3"/>
  <c r="K40" i="3"/>
  <c r="J40" i="3"/>
  <c r="I40" i="3"/>
  <c r="H40" i="3"/>
  <c r="G40" i="3"/>
  <c r="F40" i="3"/>
  <c r="E40" i="3"/>
  <c r="D40" i="3"/>
  <c r="C40" i="3"/>
  <c r="O39" i="3"/>
  <c r="N39" i="3"/>
  <c r="M39" i="3"/>
  <c r="L39" i="3"/>
  <c r="K39" i="3"/>
  <c r="J39" i="3"/>
  <c r="I39" i="3"/>
  <c r="H39" i="3"/>
  <c r="G39" i="3"/>
  <c r="F39" i="3"/>
  <c r="E39" i="3"/>
  <c r="D39" i="3"/>
  <c r="C39" i="3"/>
  <c r="O38" i="3"/>
  <c r="N38" i="3"/>
  <c r="M38" i="3"/>
  <c r="L38" i="3"/>
  <c r="K38" i="3"/>
  <c r="J38" i="3"/>
  <c r="I38" i="3"/>
  <c r="H38" i="3"/>
  <c r="G38" i="3"/>
  <c r="F38" i="3"/>
  <c r="E38" i="3"/>
  <c r="D38" i="3"/>
  <c r="C38" i="3"/>
  <c r="O37" i="3"/>
  <c r="N37" i="3"/>
  <c r="M37" i="3"/>
  <c r="L37" i="3"/>
  <c r="K37" i="3"/>
  <c r="J37" i="3"/>
  <c r="I37" i="3"/>
  <c r="H37" i="3"/>
  <c r="G37" i="3"/>
  <c r="F37" i="3"/>
  <c r="E37" i="3"/>
  <c r="D37" i="3"/>
  <c r="C37" i="3"/>
  <c r="O36" i="3"/>
  <c r="N36" i="3"/>
  <c r="M36" i="3"/>
  <c r="L36" i="3"/>
  <c r="K36" i="3"/>
  <c r="J36" i="3"/>
  <c r="I36" i="3"/>
  <c r="H36" i="3"/>
  <c r="G36" i="3"/>
  <c r="F36" i="3"/>
  <c r="E36" i="3"/>
  <c r="D36" i="3"/>
  <c r="C36" i="3"/>
  <c r="R36" i="3" s="1"/>
  <c r="O35" i="3"/>
  <c r="N35" i="3"/>
  <c r="M35" i="3"/>
  <c r="L35" i="3"/>
  <c r="K35" i="3"/>
  <c r="J35" i="3"/>
  <c r="I35" i="3"/>
  <c r="H35" i="3"/>
  <c r="G35" i="3"/>
  <c r="F35" i="3"/>
  <c r="E35" i="3"/>
  <c r="D35" i="3"/>
  <c r="C35" i="3"/>
  <c r="O34" i="3"/>
  <c r="N34" i="3"/>
  <c r="M34" i="3"/>
  <c r="L34" i="3"/>
  <c r="K34" i="3"/>
  <c r="J34" i="3"/>
  <c r="I34" i="3"/>
  <c r="H34" i="3"/>
  <c r="G34" i="3"/>
  <c r="F34" i="3"/>
  <c r="E34" i="3"/>
  <c r="D34" i="3"/>
  <c r="C34" i="3"/>
  <c r="O33" i="3"/>
  <c r="N33" i="3"/>
  <c r="M33" i="3"/>
  <c r="L33" i="3"/>
  <c r="K33" i="3"/>
  <c r="J33" i="3"/>
  <c r="I33" i="3"/>
  <c r="H33" i="3"/>
  <c r="G33" i="3"/>
  <c r="F33" i="3"/>
  <c r="E33" i="3"/>
  <c r="D33" i="3"/>
  <c r="C33" i="3"/>
  <c r="U68" i="1"/>
  <c r="V68" i="1" s="1"/>
  <c r="U67" i="1"/>
  <c r="V67" i="1" s="1"/>
  <c r="U66" i="1"/>
  <c r="V66" i="1" s="1"/>
  <c r="U65" i="1"/>
  <c r="V65" i="1" s="1"/>
  <c r="U64" i="1"/>
  <c r="V64" i="1" s="1"/>
  <c r="U63" i="1"/>
  <c r="V63" i="1" s="1"/>
  <c r="U62" i="1"/>
  <c r="V62" i="1" s="1"/>
  <c r="U61" i="1"/>
  <c r="V61" i="1" s="1"/>
  <c r="U60" i="1"/>
  <c r="V60" i="1" s="1"/>
  <c r="U59" i="1"/>
  <c r="V59" i="1" s="1"/>
  <c r="U58" i="1"/>
  <c r="V58" i="1" s="1"/>
  <c r="U57" i="1"/>
  <c r="V57" i="1" s="1"/>
  <c r="U56" i="1"/>
  <c r="V56" i="1" s="1"/>
  <c r="U55" i="1"/>
  <c r="V55" i="1" s="1"/>
  <c r="U54" i="1"/>
  <c r="V54" i="1" s="1"/>
  <c r="U53" i="1"/>
  <c r="V53" i="1" s="1"/>
  <c r="U52" i="1"/>
  <c r="V52" i="1" s="1"/>
  <c r="U51" i="1"/>
  <c r="V51" i="1" s="1"/>
  <c r="U50" i="1"/>
  <c r="V50" i="1" s="1"/>
  <c r="U49" i="1"/>
  <c r="V49" i="1" s="1"/>
  <c r="U48" i="1"/>
  <c r="V48" i="1" s="1"/>
  <c r="U47" i="1"/>
  <c r="V47" i="1" s="1"/>
  <c r="U46" i="1"/>
  <c r="V46" i="1" s="1"/>
  <c r="U45" i="1"/>
  <c r="V45" i="1" s="1"/>
  <c r="T25" i="6"/>
  <c r="T24" i="6"/>
  <c r="T23" i="6"/>
  <c r="T22" i="6"/>
  <c r="T21" i="6"/>
  <c r="T20" i="6"/>
  <c r="T19" i="6"/>
  <c r="T18" i="6"/>
  <c r="T17" i="6"/>
  <c r="T16" i="6"/>
  <c r="T15" i="6"/>
  <c r="T14" i="6"/>
  <c r="O25" i="6"/>
  <c r="O24" i="6"/>
  <c r="O23" i="6"/>
  <c r="O22" i="6"/>
  <c r="O21" i="6"/>
  <c r="O20" i="6"/>
  <c r="O19" i="6"/>
  <c r="O18" i="6"/>
  <c r="O17" i="6"/>
  <c r="O16" i="6"/>
  <c r="O15" i="6"/>
  <c r="O14" i="6"/>
  <c r="E22" i="1"/>
  <c r="E23" i="1"/>
  <c r="E24" i="1"/>
  <c r="E25" i="1"/>
  <c r="E26" i="1"/>
  <c r="E27" i="1"/>
  <c r="E28" i="1"/>
  <c r="E29" i="1"/>
  <c r="E30" i="1"/>
  <c r="E31" i="1"/>
  <c r="E32" i="1"/>
  <c r="E33" i="1"/>
  <c r="E34" i="1"/>
  <c r="E35" i="1"/>
  <c r="E36" i="1"/>
  <c r="E37" i="1"/>
  <c r="E38" i="1"/>
  <c r="E39" i="1"/>
  <c r="E40" i="1"/>
  <c r="E41" i="1"/>
  <c r="E42" i="1"/>
  <c r="E43" i="1"/>
  <c r="E44" i="1"/>
  <c r="E21" i="1"/>
  <c r="K22" i="1"/>
  <c r="K23" i="1"/>
  <c r="K24" i="1"/>
  <c r="K25" i="1"/>
  <c r="K26" i="1"/>
  <c r="K27" i="1"/>
  <c r="K28" i="1"/>
  <c r="K29" i="1"/>
  <c r="K30" i="1"/>
  <c r="K31" i="1"/>
  <c r="K32" i="1"/>
  <c r="K33" i="1"/>
  <c r="K34" i="1"/>
  <c r="K35" i="1"/>
  <c r="K36" i="1"/>
  <c r="K37" i="1"/>
  <c r="K38" i="1"/>
  <c r="K39" i="1"/>
  <c r="K40" i="1"/>
  <c r="K41" i="1"/>
  <c r="K42" i="1"/>
  <c r="K43" i="1"/>
  <c r="K44" i="1"/>
  <c r="H22" i="1"/>
  <c r="H23" i="1"/>
  <c r="H24" i="1"/>
  <c r="H25" i="1"/>
  <c r="H26" i="1"/>
  <c r="H27" i="1"/>
  <c r="H28" i="1"/>
  <c r="H29" i="1"/>
  <c r="H30" i="1"/>
  <c r="H31" i="1"/>
  <c r="H32" i="1"/>
  <c r="H33" i="1"/>
  <c r="H34" i="1"/>
  <c r="H35" i="1"/>
  <c r="H36" i="1"/>
  <c r="H37" i="1"/>
  <c r="H38" i="1"/>
  <c r="H39" i="1"/>
  <c r="H40" i="1"/>
  <c r="H41" i="1"/>
  <c r="H42" i="1"/>
  <c r="H43" i="1"/>
  <c r="H44" i="1"/>
  <c r="G22" i="1"/>
  <c r="G23" i="1"/>
  <c r="G24" i="1"/>
  <c r="G25" i="1"/>
  <c r="G26" i="1"/>
  <c r="G27" i="1"/>
  <c r="G28" i="1"/>
  <c r="G29" i="1"/>
  <c r="G30" i="1"/>
  <c r="G31" i="1"/>
  <c r="G32" i="1"/>
  <c r="G33" i="1"/>
  <c r="G34" i="1"/>
  <c r="G35" i="1"/>
  <c r="G36" i="1"/>
  <c r="G37" i="1"/>
  <c r="G38" i="1"/>
  <c r="G39" i="1"/>
  <c r="G40" i="1"/>
  <c r="G41" i="1"/>
  <c r="G42" i="1"/>
  <c r="G43" i="1"/>
  <c r="G44" i="1"/>
  <c r="F22" i="1"/>
  <c r="F23" i="1"/>
  <c r="F24" i="1"/>
  <c r="F25" i="1"/>
  <c r="F26" i="1"/>
  <c r="F27" i="1"/>
  <c r="F28" i="1"/>
  <c r="F29" i="1"/>
  <c r="F30" i="1"/>
  <c r="F31" i="1"/>
  <c r="F32" i="1"/>
  <c r="F33" i="1"/>
  <c r="F34" i="1"/>
  <c r="F35" i="1"/>
  <c r="F36" i="1"/>
  <c r="F37" i="1"/>
  <c r="F38" i="1"/>
  <c r="F39" i="1"/>
  <c r="F40" i="1"/>
  <c r="F41" i="1"/>
  <c r="F42" i="1"/>
  <c r="F43" i="1"/>
  <c r="F44" i="1"/>
  <c r="D22" i="1"/>
  <c r="D23" i="1"/>
  <c r="D24" i="1"/>
  <c r="D25" i="1"/>
  <c r="D26" i="1"/>
  <c r="D27" i="1"/>
  <c r="D28" i="1"/>
  <c r="D29" i="1"/>
  <c r="D30" i="1"/>
  <c r="D31" i="1"/>
  <c r="D32" i="1"/>
  <c r="D33" i="1"/>
  <c r="D34" i="1"/>
  <c r="D35" i="1"/>
  <c r="D36" i="1"/>
  <c r="D37" i="1"/>
  <c r="D38" i="1"/>
  <c r="D39" i="1"/>
  <c r="D40" i="1"/>
  <c r="D41" i="1"/>
  <c r="D42" i="1"/>
  <c r="D43" i="1"/>
  <c r="D44" i="1"/>
  <c r="K21" i="1"/>
  <c r="H21" i="1"/>
  <c r="G21" i="1"/>
  <c r="F21" i="1"/>
  <c r="D21" i="1"/>
  <c r="U59" i="3"/>
  <c r="X14" i="6"/>
  <c r="V59" i="3" s="1"/>
  <c r="B47" i="4"/>
  <c r="A47" i="4"/>
  <c r="I9" i="1"/>
  <c r="W7" i="6"/>
  <c r="W5" i="6"/>
  <c r="A41" i="4"/>
  <c r="G9" i="1"/>
  <c r="G7" i="1"/>
  <c r="I8" i="1" s="1"/>
  <c r="U21" i="1"/>
  <c r="V21" i="1" s="1"/>
  <c r="M6" i="4"/>
  <c r="U34" i="1"/>
  <c r="V34" i="1" s="1"/>
  <c r="U35" i="1"/>
  <c r="V35" i="1" s="1"/>
  <c r="U36" i="1"/>
  <c r="V36" i="1" s="1"/>
  <c r="U37" i="1"/>
  <c r="V37" i="1" s="1"/>
  <c r="U38" i="1"/>
  <c r="V38" i="1" s="1"/>
  <c r="U39" i="1"/>
  <c r="V39" i="1" s="1"/>
  <c r="U40" i="1"/>
  <c r="V40" i="1" s="1"/>
  <c r="U41" i="1"/>
  <c r="V41" i="1" s="1"/>
  <c r="U42" i="1"/>
  <c r="V42" i="1" s="1"/>
  <c r="U43" i="1"/>
  <c r="V43" i="1" s="1"/>
  <c r="U44" i="1"/>
  <c r="V44" i="1" s="1"/>
  <c r="U33" i="1"/>
  <c r="V33" i="1" s="1"/>
  <c r="U26" i="1"/>
  <c r="V26" i="1" s="1"/>
  <c r="U27" i="1"/>
  <c r="V27" i="1" s="1"/>
  <c r="U28" i="1"/>
  <c r="V28" i="1" s="1"/>
  <c r="U29" i="1"/>
  <c r="V29" i="1" s="1"/>
  <c r="U30" i="1"/>
  <c r="V30" i="1" s="1"/>
  <c r="U31" i="1"/>
  <c r="V31" i="1" s="1"/>
  <c r="U32" i="1"/>
  <c r="V32" i="1" s="1"/>
  <c r="U22" i="1"/>
  <c r="V22" i="1" s="1"/>
  <c r="U23" i="1"/>
  <c r="V23" i="1" s="1"/>
  <c r="U24" i="1"/>
  <c r="V24" i="1" s="1"/>
  <c r="U25" i="1"/>
  <c r="V25" i="1" s="1"/>
  <c r="J22" i="1"/>
  <c r="J23" i="1"/>
  <c r="J24" i="1"/>
  <c r="J25" i="1"/>
  <c r="J26" i="1"/>
  <c r="J27" i="1"/>
  <c r="J28" i="1"/>
  <c r="J29" i="1"/>
  <c r="J30" i="1"/>
  <c r="J31" i="1"/>
  <c r="J32" i="1"/>
  <c r="J33" i="1"/>
  <c r="J34" i="1"/>
  <c r="J35" i="1"/>
  <c r="J36" i="1"/>
  <c r="J37" i="1"/>
  <c r="J38" i="1"/>
  <c r="J39" i="1"/>
  <c r="J40" i="1"/>
  <c r="J41" i="1"/>
  <c r="J42" i="1"/>
  <c r="J43" i="1"/>
  <c r="J44" i="1"/>
  <c r="J21" i="1"/>
  <c r="I22" i="1"/>
  <c r="I23" i="1"/>
  <c r="I24" i="1"/>
  <c r="I25" i="1"/>
  <c r="I26" i="1"/>
  <c r="I27" i="1"/>
  <c r="I28" i="1"/>
  <c r="I29" i="1"/>
  <c r="I30" i="1"/>
  <c r="I31" i="1"/>
  <c r="I32" i="1"/>
  <c r="I33" i="1"/>
  <c r="I34" i="1"/>
  <c r="I35" i="1"/>
  <c r="I36" i="1"/>
  <c r="I37" i="1"/>
  <c r="I38" i="1"/>
  <c r="I39" i="1"/>
  <c r="I40" i="1"/>
  <c r="I41" i="1"/>
  <c r="I42" i="1"/>
  <c r="I43" i="1"/>
  <c r="I44" i="1"/>
  <c r="I21" i="1"/>
  <c r="C22" i="1"/>
  <c r="C23" i="1"/>
  <c r="C24" i="1"/>
  <c r="C25" i="1"/>
  <c r="C26" i="1"/>
  <c r="C27" i="1"/>
  <c r="C28" i="1"/>
  <c r="C29" i="1"/>
  <c r="C30" i="1"/>
  <c r="C31" i="1"/>
  <c r="C32" i="1"/>
  <c r="C33" i="1"/>
  <c r="C34" i="1"/>
  <c r="C35" i="1"/>
  <c r="C36" i="1"/>
  <c r="C37" i="1"/>
  <c r="C38" i="1"/>
  <c r="C39" i="1"/>
  <c r="C40" i="1"/>
  <c r="C41" i="1"/>
  <c r="C42" i="1"/>
  <c r="C43" i="1"/>
  <c r="C44" i="1"/>
  <c r="C21" i="1"/>
  <c r="B22" i="1"/>
  <c r="B23" i="1"/>
  <c r="B24" i="1"/>
  <c r="B25" i="1"/>
  <c r="B26" i="1"/>
  <c r="B27" i="1"/>
  <c r="B28" i="1"/>
  <c r="B29" i="1"/>
  <c r="B30" i="1"/>
  <c r="B31" i="1"/>
  <c r="B32" i="1"/>
  <c r="B33" i="1"/>
  <c r="B34" i="1"/>
  <c r="B35" i="1"/>
  <c r="B36" i="1"/>
  <c r="B37" i="1"/>
  <c r="B38" i="1"/>
  <c r="B39" i="1"/>
  <c r="B40" i="1"/>
  <c r="B41" i="1"/>
  <c r="B42" i="1"/>
  <c r="B43" i="1"/>
  <c r="B44" i="1"/>
  <c r="B21" i="1"/>
  <c r="B49" i="4"/>
  <c r="A49" i="4"/>
  <c r="P12" i="1"/>
  <c r="O12" i="1"/>
  <c r="N12" i="1"/>
  <c r="K20" i="1" s="1"/>
  <c r="M12" i="1"/>
  <c r="J20" i="1" s="1"/>
  <c r="J102" i="1" s="1"/>
  <c r="L12" i="1"/>
  <c r="K12" i="1"/>
  <c r="I20" i="1" s="1"/>
  <c r="I115" i="1" s="1"/>
  <c r="J12" i="1"/>
  <c r="I12" i="1"/>
  <c r="H12" i="1"/>
  <c r="G20" i="1" s="1"/>
  <c r="G12" i="1"/>
  <c r="F20" i="1" s="1"/>
  <c r="F12" i="1"/>
  <c r="E20" i="1" s="1"/>
  <c r="E12" i="1"/>
  <c r="D12" i="1"/>
  <c r="D20" i="1" s="1"/>
  <c r="C12" i="1"/>
  <c r="C118" i="1" s="1"/>
  <c r="B12" i="1"/>
  <c r="B20" i="1" s="1"/>
  <c r="O10" i="3"/>
  <c r="O11" i="3"/>
  <c r="O12" i="3"/>
  <c r="O13" i="3"/>
  <c r="O14" i="3"/>
  <c r="O15" i="3"/>
  <c r="O16" i="3"/>
  <c r="O17" i="3"/>
  <c r="O18" i="3"/>
  <c r="O19" i="3"/>
  <c r="O20" i="3"/>
  <c r="O21" i="3"/>
  <c r="O22" i="3"/>
  <c r="O23" i="3"/>
  <c r="O24" i="3"/>
  <c r="O25" i="3"/>
  <c r="O26" i="3"/>
  <c r="O27" i="3"/>
  <c r="O28" i="3"/>
  <c r="O29" i="3"/>
  <c r="O30" i="3"/>
  <c r="O31" i="3"/>
  <c r="O32" i="3"/>
  <c r="O9" i="3"/>
  <c r="N10" i="3"/>
  <c r="N11" i="3"/>
  <c r="N12" i="3"/>
  <c r="N13" i="3"/>
  <c r="N14" i="3"/>
  <c r="N15" i="3"/>
  <c r="N16" i="3"/>
  <c r="N17" i="3"/>
  <c r="N18" i="3"/>
  <c r="N19" i="3"/>
  <c r="N20" i="3"/>
  <c r="N21" i="3"/>
  <c r="N22" i="3"/>
  <c r="N23" i="3"/>
  <c r="N24" i="3"/>
  <c r="N25" i="3"/>
  <c r="N26" i="3"/>
  <c r="N27" i="3"/>
  <c r="N28" i="3"/>
  <c r="N29" i="3"/>
  <c r="N30" i="3"/>
  <c r="N31" i="3"/>
  <c r="N32" i="3"/>
  <c r="N9" i="3"/>
  <c r="M10" i="3"/>
  <c r="M11" i="3"/>
  <c r="M12" i="3"/>
  <c r="M13" i="3"/>
  <c r="M14" i="3"/>
  <c r="M15" i="3"/>
  <c r="M16" i="3"/>
  <c r="M17" i="3"/>
  <c r="M18" i="3"/>
  <c r="M19" i="3"/>
  <c r="M20" i="3"/>
  <c r="M21" i="3"/>
  <c r="M22" i="3"/>
  <c r="M23" i="3"/>
  <c r="M24" i="3"/>
  <c r="M25" i="3"/>
  <c r="M26" i="3"/>
  <c r="M27" i="3"/>
  <c r="M28" i="3"/>
  <c r="M29" i="3"/>
  <c r="M30" i="3"/>
  <c r="M31" i="3"/>
  <c r="M32" i="3"/>
  <c r="M9" i="3"/>
  <c r="L10" i="3"/>
  <c r="L11" i="3"/>
  <c r="L12" i="3"/>
  <c r="L13" i="3"/>
  <c r="L14" i="3"/>
  <c r="L15" i="3"/>
  <c r="L16" i="3"/>
  <c r="L17" i="3"/>
  <c r="L18" i="3"/>
  <c r="L19" i="3"/>
  <c r="L20" i="3"/>
  <c r="L21" i="3"/>
  <c r="L22" i="3"/>
  <c r="L23" i="3"/>
  <c r="L24" i="3"/>
  <c r="L25" i="3"/>
  <c r="L26" i="3"/>
  <c r="L27" i="3"/>
  <c r="L28" i="3"/>
  <c r="L29" i="3"/>
  <c r="L30" i="3"/>
  <c r="L31" i="3"/>
  <c r="L32" i="3"/>
  <c r="L9" i="3"/>
  <c r="K10" i="3"/>
  <c r="K11" i="3"/>
  <c r="K12" i="3"/>
  <c r="K13" i="3"/>
  <c r="K14" i="3"/>
  <c r="K15" i="3"/>
  <c r="K16" i="3"/>
  <c r="K17" i="3"/>
  <c r="K18" i="3"/>
  <c r="K19" i="3"/>
  <c r="K20" i="3"/>
  <c r="K21" i="3"/>
  <c r="K22" i="3"/>
  <c r="K23" i="3"/>
  <c r="K24" i="3"/>
  <c r="K25" i="3"/>
  <c r="K26" i="3"/>
  <c r="K27" i="3"/>
  <c r="K28" i="3"/>
  <c r="K29" i="3"/>
  <c r="K30" i="3"/>
  <c r="K31" i="3"/>
  <c r="K32" i="3"/>
  <c r="K9" i="3"/>
  <c r="J10" i="3"/>
  <c r="J11" i="3"/>
  <c r="J12" i="3"/>
  <c r="J13" i="3"/>
  <c r="J14" i="3"/>
  <c r="J15" i="3"/>
  <c r="J16" i="3"/>
  <c r="J17" i="3"/>
  <c r="J18" i="3"/>
  <c r="J19" i="3"/>
  <c r="J20" i="3"/>
  <c r="J21" i="3"/>
  <c r="J22" i="3"/>
  <c r="J23" i="3"/>
  <c r="J24" i="3"/>
  <c r="J25" i="3"/>
  <c r="J26" i="3"/>
  <c r="J27" i="3"/>
  <c r="J28" i="3"/>
  <c r="J29" i="3"/>
  <c r="J30" i="3"/>
  <c r="J31" i="3"/>
  <c r="J32" i="3"/>
  <c r="J9" i="3"/>
  <c r="I10" i="3"/>
  <c r="I11" i="3"/>
  <c r="I12" i="3"/>
  <c r="I13" i="3"/>
  <c r="I14" i="3"/>
  <c r="I15" i="3"/>
  <c r="I16" i="3"/>
  <c r="I17" i="3"/>
  <c r="I18" i="3"/>
  <c r="I19" i="3"/>
  <c r="I20" i="3"/>
  <c r="I21" i="3"/>
  <c r="I22" i="3"/>
  <c r="I23" i="3"/>
  <c r="I24" i="3"/>
  <c r="I25" i="3"/>
  <c r="I26" i="3"/>
  <c r="I27" i="3"/>
  <c r="I28" i="3"/>
  <c r="I29" i="3"/>
  <c r="I30" i="3"/>
  <c r="I31" i="3"/>
  <c r="I32" i="3"/>
  <c r="I9" i="3"/>
  <c r="H10" i="3"/>
  <c r="H11" i="3"/>
  <c r="H12" i="3"/>
  <c r="H13" i="3"/>
  <c r="H14" i="3"/>
  <c r="H15" i="3"/>
  <c r="H16" i="3"/>
  <c r="H17" i="3"/>
  <c r="H18" i="3"/>
  <c r="H19" i="3"/>
  <c r="H20" i="3"/>
  <c r="H21" i="3"/>
  <c r="H22" i="3"/>
  <c r="H23" i="3"/>
  <c r="H24" i="3"/>
  <c r="H25" i="3"/>
  <c r="H26" i="3"/>
  <c r="H27" i="3"/>
  <c r="H28" i="3"/>
  <c r="H29" i="3"/>
  <c r="H30" i="3"/>
  <c r="H31" i="3"/>
  <c r="H32" i="3"/>
  <c r="H9" i="3"/>
  <c r="G10" i="3"/>
  <c r="G11" i="3"/>
  <c r="G12" i="3"/>
  <c r="G13" i="3"/>
  <c r="G14" i="3"/>
  <c r="G15" i="3"/>
  <c r="G16" i="3"/>
  <c r="G17" i="3"/>
  <c r="G18" i="3"/>
  <c r="G19" i="3"/>
  <c r="G20" i="3"/>
  <c r="G21" i="3"/>
  <c r="G22" i="3"/>
  <c r="G23" i="3"/>
  <c r="G24" i="3"/>
  <c r="G25" i="3"/>
  <c r="G26" i="3"/>
  <c r="G27" i="3"/>
  <c r="G28" i="3"/>
  <c r="G29" i="3"/>
  <c r="G30" i="3"/>
  <c r="G31" i="3"/>
  <c r="G32" i="3"/>
  <c r="G9" i="3"/>
  <c r="F10" i="3"/>
  <c r="F11" i="3"/>
  <c r="F12" i="3"/>
  <c r="F13" i="3"/>
  <c r="F14" i="3"/>
  <c r="F15" i="3"/>
  <c r="F16" i="3"/>
  <c r="F17" i="3"/>
  <c r="F18" i="3"/>
  <c r="F19" i="3"/>
  <c r="F20" i="3"/>
  <c r="F21" i="3"/>
  <c r="F22" i="3"/>
  <c r="F23" i="3"/>
  <c r="F24" i="3"/>
  <c r="F25" i="3"/>
  <c r="F26" i="3"/>
  <c r="F27" i="3"/>
  <c r="F28" i="3"/>
  <c r="F29" i="3"/>
  <c r="F30" i="3"/>
  <c r="F31" i="3"/>
  <c r="F32" i="3"/>
  <c r="F9" i="3"/>
  <c r="E10" i="3"/>
  <c r="E11" i="3"/>
  <c r="E12" i="3"/>
  <c r="E13" i="3"/>
  <c r="E14" i="3"/>
  <c r="E15" i="3"/>
  <c r="E16" i="3"/>
  <c r="E17" i="3"/>
  <c r="E18" i="3"/>
  <c r="E19" i="3"/>
  <c r="E20" i="3"/>
  <c r="E21" i="3"/>
  <c r="E22" i="3"/>
  <c r="E23" i="3"/>
  <c r="E24" i="3"/>
  <c r="E25" i="3"/>
  <c r="E26" i="3"/>
  <c r="E27" i="3"/>
  <c r="E28" i="3"/>
  <c r="E29" i="3"/>
  <c r="E30" i="3"/>
  <c r="E31" i="3"/>
  <c r="E32" i="3"/>
  <c r="E9" i="3"/>
  <c r="D10" i="3"/>
  <c r="D11" i="3"/>
  <c r="D12" i="3"/>
  <c r="D13" i="3"/>
  <c r="D14" i="3"/>
  <c r="D15" i="3"/>
  <c r="D16" i="3"/>
  <c r="D17" i="3"/>
  <c r="D18" i="3"/>
  <c r="D19" i="3"/>
  <c r="D20" i="3"/>
  <c r="D21" i="3"/>
  <c r="D22" i="3"/>
  <c r="D23" i="3"/>
  <c r="D24" i="3"/>
  <c r="D25" i="3"/>
  <c r="D26" i="3"/>
  <c r="D27" i="3"/>
  <c r="D28" i="3"/>
  <c r="D29" i="3"/>
  <c r="D30" i="3"/>
  <c r="D31" i="3"/>
  <c r="D32" i="3"/>
  <c r="D9" i="3"/>
  <c r="C10" i="3"/>
  <c r="C11" i="3"/>
  <c r="C12" i="3"/>
  <c r="C13" i="3"/>
  <c r="C14" i="3"/>
  <c r="C15" i="3"/>
  <c r="C16" i="3"/>
  <c r="C17" i="3"/>
  <c r="C18" i="3"/>
  <c r="C19" i="3"/>
  <c r="C20" i="3"/>
  <c r="C21" i="3"/>
  <c r="C22" i="3"/>
  <c r="C23" i="3"/>
  <c r="C24" i="3"/>
  <c r="C25" i="3"/>
  <c r="C26" i="3"/>
  <c r="C27" i="3"/>
  <c r="C28" i="3"/>
  <c r="C29" i="3"/>
  <c r="C30" i="3"/>
  <c r="C31" i="3"/>
  <c r="C32" i="3"/>
  <c r="C9" i="3"/>
  <c r="R9" i="3" s="1"/>
  <c r="F4" i="8"/>
  <c r="F6" i="8" s="1"/>
  <c r="F2" i="8"/>
  <c r="A52" i="4"/>
  <c r="E51" i="4" s="1"/>
  <c r="B45" i="4"/>
  <c r="A45" i="4"/>
  <c r="A43" i="4"/>
  <c r="B43" i="4"/>
  <c r="B42" i="4"/>
  <c r="A42" i="4"/>
  <c r="B41" i="4"/>
  <c r="J15" i="6"/>
  <c r="J16" i="6"/>
  <c r="J17" i="6"/>
  <c r="J18" i="6"/>
  <c r="J19" i="6"/>
  <c r="J20" i="6"/>
  <c r="J21" i="6"/>
  <c r="J22" i="6"/>
  <c r="J23" i="6"/>
  <c r="J24" i="6"/>
  <c r="J25" i="6"/>
  <c r="J14" i="6"/>
  <c r="E15" i="6"/>
  <c r="E16" i="6"/>
  <c r="E17" i="6"/>
  <c r="E18" i="6"/>
  <c r="E19" i="6"/>
  <c r="E20" i="6"/>
  <c r="E21" i="6"/>
  <c r="E22" i="6"/>
  <c r="E23" i="6"/>
  <c r="E24" i="6"/>
  <c r="E25" i="6"/>
  <c r="E14" i="6"/>
  <c r="U22" i="3"/>
  <c r="V22" i="3" s="1"/>
  <c r="U23" i="3"/>
  <c r="V23" i="3" s="1"/>
  <c r="U24" i="3"/>
  <c r="V24" i="3" s="1"/>
  <c r="U25" i="3"/>
  <c r="V25" i="3" s="1"/>
  <c r="U26" i="3"/>
  <c r="V26" i="3" s="1"/>
  <c r="U27" i="3"/>
  <c r="V27" i="3" s="1"/>
  <c r="W27" i="3" s="1"/>
  <c r="U28" i="3"/>
  <c r="V28" i="3" s="1"/>
  <c r="W28" i="3" s="1"/>
  <c r="U29" i="3"/>
  <c r="V29" i="3" s="1"/>
  <c r="W29" i="3" s="1"/>
  <c r="U30" i="3"/>
  <c r="V30" i="3" s="1"/>
  <c r="W30" i="3" s="1"/>
  <c r="U31" i="3"/>
  <c r="V31" i="3" s="1"/>
  <c r="W31" i="3" s="1"/>
  <c r="U32" i="3"/>
  <c r="V32" i="3" s="1"/>
  <c r="W32" i="3" s="1"/>
  <c r="U21" i="3"/>
  <c r="V21" i="3" s="1"/>
  <c r="U10" i="3"/>
  <c r="V10" i="3" s="1"/>
  <c r="W10" i="3" s="1"/>
  <c r="U11" i="3"/>
  <c r="V11" i="3" s="1"/>
  <c r="W11" i="3" s="1"/>
  <c r="U12" i="3"/>
  <c r="V12" i="3" s="1"/>
  <c r="W12" i="3" s="1"/>
  <c r="U13" i="3"/>
  <c r="V13" i="3" s="1"/>
  <c r="U14" i="3"/>
  <c r="V14" i="3" s="1"/>
  <c r="U15" i="3"/>
  <c r="V15" i="3" s="1"/>
  <c r="U16" i="3"/>
  <c r="V16" i="3" s="1"/>
  <c r="U17" i="3"/>
  <c r="V17" i="3" s="1"/>
  <c r="U18" i="3"/>
  <c r="V18" i="3" s="1"/>
  <c r="U19" i="3"/>
  <c r="V19" i="3" s="1"/>
  <c r="U20" i="3"/>
  <c r="V20" i="3" s="1"/>
  <c r="U9" i="3"/>
  <c r="V9" i="3" s="1"/>
  <c r="W9" i="3" s="1"/>
  <c r="G4" i="4"/>
  <c r="U5" i="3"/>
  <c r="U4" i="3"/>
  <c r="D7" i="6"/>
  <c r="D4" i="3"/>
  <c r="C3" i="1"/>
  <c r="F4" i="5"/>
  <c r="F6" i="5" s="1"/>
  <c r="F2" i="5"/>
  <c r="B98" i="1" l="1"/>
  <c r="H101" i="1"/>
  <c r="G97" i="1"/>
  <c r="K99" i="1"/>
  <c r="C101" i="1"/>
  <c r="E102" i="1"/>
  <c r="G103" i="1"/>
  <c r="K105" i="1"/>
  <c r="C107" i="1"/>
  <c r="E108" i="1"/>
  <c r="G109" i="1"/>
  <c r="K111" i="1"/>
  <c r="C113" i="1"/>
  <c r="E114" i="1"/>
  <c r="G115" i="1"/>
  <c r="K117" i="1"/>
  <c r="C119" i="1"/>
  <c r="E120" i="1"/>
  <c r="W62" i="3"/>
  <c r="V12" i="1"/>
  <c r="W11" i="1" s="1"/>
  <c r="R37" i="3"/>
  <c r="R49" i="3"/>
  <c r="R38" i="3"/>
  <c r="R50" i="3"/>
  <c r="R39" i="3"/>
  <c r="R51" i="3"/>
  <c r="R40" i="3"/>
  <c r="R52" i="3"/>
  <c r="R41" i="3"/>
  <c r="R53" i="3"/>
  <c r="R42" i="3"/>
  <c r="R54" i="3"/>
  <c r="R43" i="3"/>
  <c r="R55" i="3"/>
  <c r="R44" i="3"/>
  <c r="R56" i="3"/>
  <c r="R33" i="3"/>
  <c r="R45" i="3"/>
  <c r="R34" i="3"/>
  <c r="R46" i="3"/>
  <c r="R35" i="3"/>
  <c r="R47" i="3"/>
  <c r="H97" i="1"/>
  <c r="J98" i="1"/>
  <c r="B100" i="1"/>
  <c r="D101" i="1"/>
  <c r="F102" i="1"/>
  <c r="H103" i="1"/>
  <c r="J104" i="1"/>
  <c r="B106" i="1"/>
  <c r="D107" i="1"/>
  <c r="F108" i="1"/>
  <c r="H109" i="1"/>
  <c r="J110" i="1"/>
  <c r="B112" i="1"/>
  <c r="D113" i="1"/>
  <c r="I97" i="1"/>
  <c r="K98" i="1"/>
  <c r="C100" i="1"/>
  <c r="E101" i="1"/>
  <c r="G102" i="1"/>
  <c r="I103" i="1"/>
  <c r="K104" i="1"/>
  <c r="C106" i="1"/>
  <c r="E107" i="1"/>
  <c r="G108" i="1"/>
  <c r="I109" i="1"/>
  <c r="K110" i="1"/>
  <c r="C112" i="1"/>
  <c r="I110" i="1"/>
  <c r="J97" i="1"/>
  <c r="B99" i="1"/>
  <c r="D100" i="1"/>
  <c r="F101" i="1"/>
  <c r="H102" i="1"/>
  <c r="J103" i="1"/>
  <c r="B105" i="1"/>
  <c r="D106" i="1"/>
  <c r="F107" i="1"/>
  <c r="H108" i="1"/>
  <c r="J109" i="1"/>
  <c r="B111" i="1"/>
  <c r="D112" i="1"/>
  <c r="F113" i="1"/>
  <c r="H114" i="1"/>
  <c r="J115" i="1"/>
  <c r="B117" i="1"/>
  <c r="D118" i="1"/>
  <c r="F119" i="1"/>
  <c r="H120" i="1"/>
  <c r="I98" i="1"/>
  <c r="I104" i="1"/>
  <c r="K97" i="1"/>
  <c r="C99" i="1"/>
  <c r="E100" i="1"/>
  <c r="G101" i="1"/>
  <c r="I102" i="1"/>
  <c r="K103" i="1"/>
  <c r="C105" i="1"/>
  <c r="E106" i="1"/>
  <c r="G107" i="1"/>
  <c r="I108" i="1"/>
  <c r="K109" i="1"/>
  <c r="C111" i="1"/>
  <c r="E112" i="1"/>
  <c r="G113" i="1"/>
  <c r="I114" i="1"/>
  <c r="K115" i="1"/>
  <c r="C117" i="1"/>
  <c r="E118" i="1"/>
  <c r="G119" i="1"/>
  <c r="I120" i="1"/>
  <c r="B110" i="1"/>
  <c r="D111" i="1"/>
  <c r="F112" i="1"/>
  <c r="H113" i="1"/>
  <c r="J114" i="1"/>
  <c r="B116" i="1"/>
  <c r="D117" i="1"/>
  <c r="F118" i="1"/>
  <c r="H119" i="1"/>
  <c r="J120" i="1"/>
  <c r="C98" i="1"/>
  <c r="E99" i="1"/>
  <c r="G100" i="1"/>
  <c r="I101" i="1"/>
  <c r="K102" i="1"/>
  <c r="C104" i="1"/>
  <c r="E105" i="1"/>
  <c r="G106" i="1"/>
  <c r="I107" i="1"/>
  <c r="K108" i="1"/>
  <c r="C110" i="1"/>
  <c r="E111" i="1"/>
  <c r="G112" i="1"/>
  <c r="I113" i="1"/>
  <c r="K114" i="1"/>
  <c r="C116" i="1"/>
  <c r="E117" i="1"/>
  <c r="G118" i="1"/>
  <c r="I119" i="1"/>
  <c r="K120" i="1"/>
  <c r="B97" i="1"/>
  <c r="D98" i="1"/>
  <c r="F99" i="1"/>
  <c r="H100" i="1"/>
  <c r="J101" i="1"/>
  <c r="B103" i="1"/>
  <c r="D104" i="1"/>
  <c r="F105" i="1"/>
  <c r="H106" i="1"/>
  <c r="J107" i="1"/>
  <c r="B109" i="1"/>
  <c r="D110" i="1"/>
  <c r="F111" i="1"/>
  <c r="H112" i="1"/>
  <c r="J113" i="1"/>
  <c r="B115" i="1"/>
  <c r="D116" i="1"/>
  <c r="F117" i="1"/>
  <c r="H118" i="1"/>
  <c r="J119" i="1"/>
  <c r="C97" i="1"/>
  <c r="E98" i="1"/>
  <c r="G99" i="1"/>
  <c r="I100" i="1"/>
  <c r="K101" i="1"/>
  <c r="C103" i="1"/>
  <c r="E104" i="1"/>
  <c r="G105" i="1"/>
  <c r="I106" i="1"/>
  <c r="K107" i="1"/>
  <c r="C109" i="1"/>
  <c r="E110" i="1"/>
  <c r="G111" i="1"/>
  <c r="I112" i="1"/>
  <c r="K113" i="1"/>
  <c r="C115" i="1"/>
  <c r="E116" i="1"/>
  <c r="G117" i="1"/>
  <c r="I118" i="1"/>
  <c r="K119" i="1"/>
  <c r="I116" i="1"/>
  <c r="D109" i="1"/>
  <c r="F110" i="1"/>
  <c r="H111" i="1"/>
  <c r="J112" i="1"/>
  <c r="B114" i="1"/>
  <c r="D115" i="1"/>
  <c r="F116" i="1"/>
  <c r="H117" i="1"/>
  <c r="J118" i="1"/>
  <c r="B120" i="1"/>
  <c r="E109" i="1"/>
  <c r="G110" i="1"/>
  <c r="I111" i="1"/>
  <c r="K112" i="1"/>
  <c r="C114" i="1"/>
  <c r="E115" i="1"/>
  <c r="G116" i="1"/>
  <c r="I117" i="1"/>
  <c r="K118" i="1"/>
  <c r="C120" i="1"/>
  <c r="F97" i="1"/>
  <c r="H98" i="1"/>
  <c r="J99" i="1"/>
  <c r="B101" i="1"/>
  <c r="D102" i="1"/>
  <c r="F103" i="1"/>
  <c r="H104" i="1"/>
  <c r="J105" i="1"/>
  <c r="B107" i="1"/>
  <c r="D108" i="1"/>
  <c r="F109" i="1"/>
  <c r="H110" i="1"/>
  <c r="J111" i="1"/>
  <c r="B113" i="1"/>
  <c r="D114" i="1"/>
  <c r="F115" i="1"/>
  <c r="H116" i="1"/>
  <c r="J117" i="1"/>
  <c r="B119" i="1"/>
  <c r="D120" i="1"/>
  <c r="C108" i="1"/>
  <c r="K106" i="1"/>
  <c r="I105" i="1"/>
  <c r="G104" i="1"/>
  <c r="E103" i="1"/>
  <c r="C102" i="1"/>
  <c r="K100" i="1"/>
  <c r="I99" i="1"/>
  <c r="G98" i="1"/>
  <c r="E97" i="1"/>
  <c r="E113" i="1"/>
  <c r="F114" i="1"/>
  <c r="H115" i="1"/>
  <c r="J116" i="1"/>
  <c r="B118" i="1"/>
  <c r="D119" i="1"/>
  <c r="F120" i="1"/>
  <c r="B108" i="1"/>
  <c r="J106" i="1"/>
  <c r="H105" i="1"/>
  <c r="F104" i="1"/>
  <c r="D103" i="1"/>
  <c r="B102" i="1"/>
  <c r="J100" i="1"/>
  <c r="H99" i="1"/>
  <c r="F98" i="1"/>
  <c r="D97" i="1"/>
  <c r="G114" i="1"/>
  <c r="K116" i="1"/>
  <c r="E119" i="1"/>
  <c r="G120" i="1"/>
  <c r="J108" i="1"/>
  <c r="H107" i="1"/>
  <c r="F106" i="1"/>
  <c r="D105" i="1"/>
  <c r="B104" i="1"/>
  <c r="F100" i="1"/>
  <c r="D99" i="1"/>
  <c r="G83" i="1"/>
  <c r="G95" i="1"/>
  <c r="H83" i="1"/>
  <c r="H95" i="1"/>
  <c r="H20" i="1"/>
  <c r="H77" i="1"/>
  <c r="F95" i="1"/>
  <c r="F83" i="1"/>
  <c r="K95" i="1"/>
  <c r="K83" i="1"/>
  <c r="E83" i="1"/>
  <c r="D83" i="1"/>
  <c r="D73" i="1"/>
  <c r="D90" i="1"/>
  <c r="D78" i="1"/>
  <c r="E89" i="1"/>
  <c r="E77" i="1"/>
  <c r="F88" i="1"/>
  <c r="F76" i="1"/>
  <c r="G87" i="1"/>
  <c r="G75" i="1"/>
  <c r="K85" i="1"/>
  <c r="D95" i="1"/>
  <c r="E73" i="1"/>
  <c r="D89" i="1"/>
  <c r="D77" i="1"/>
  <c r="E88" i="1"/>
  <c r="E76" i="1"/>
  <c r="F87" i="1"/>
  <c r="F75" i="1"/>
  <c r="G86" i="1"/>
  <c r="G74" i="1"/>
  <c r="H85" i="1"/>
  <c r="K96" i="1"/>
  <c r="K84" i="1"/>
  <c r="F73" i="1"/>
  <c r="D88" i="1"/>
  <c r="D76" i="1"/>
  <c r="E87" i="1"/>
  <c r="E75" i="1"/>
  <c r="F86" i="1"/>
  <c r="F74" i="1"/>
  <c r="G85" i="1"/>
  <c r="H96" i="1"/>
  <c r="H84" i="1"/>
  <c r="E95" i="1"/>
  <c r="H74" i="1"/>
  <c r="G73" i="1"/>
  <c r="D87" i="1"/>
  <c r="D75" i="1"/>
  <c r="E86" i="1"/>
  <c r="E74" i="1"/>
  <c r="F85" i="1"/>
  <c r="G96" i="1"/>
  <c r="G84" i="1"/>
  <c r="K94" i="1"/>
  <c r="K82" i="1"/>
  <c r="H73" i="1"/>
  <c r="D86" i="1"/>
  <c r="D74" i="1"/>
  <c r="E85" i="1"/>
  <c r="F96" i="1"/>
  <c r="F84" i="1"/>
  <c r="H94" i="1"/>
  <c r="H82" i="1"/>
  <c r="K93" i="1"/>
  <c r="K81" i="1"/>
  <c r="K73" i="1"/>
  <c r="D85" i="1"/>
  <c r="K92" i="1"/>
  <c r="K80" i="1"/>
  <c r="H92" i="1"/>
  <c r="H80" i="1"/>
  <c r="K91" i="1"/>
  <c r="K79" i="1"/>
  <c r="H86" i="1"/>
  <c r="E94" i="1"/>
  <c r="E82" i="1"/>
  <c r="G92" i="1"/>
  <c r="G80" i="1"/>
  <c r="H91" i="1"/>
  <c r="H79" i="1"/>
  <c r="K90" i="1"/>
  <c r="K78" i="1"/>
  <c r="D94" i="1"/>
  <c r="D82" i="1"/>
  <c r="E93" i="1"/>
  <c r="F92" i="1"/>
  <c r="F80" i="1"/>
  <c r="G91" i="1"/>
  <c r="G79" i="1"/>
  <c r="H90" i="1"/>
  <c r="H78" i="1"/>
  <c r="K89" i="1"/>
  <c r="K77" i="1"/>
  <c r="D93" i="1"/>
  <c r="D81" i="1"/>
  <c r="E92" i="1"/>
  <c r="E80" i="1"/>
  <c r="F91" i="1"/>
  <c r="F79" i="1"/>
  <c r="G90" i="1"/>
  <c r="G78" i="1"/>
  <c r="H89" i="1"/>
  <c r="K88" i="1"/>
  <c r="K76" i="1"/>
  <c r="D92" i="1"/>
  <c r="D80" i="1"/>
  <c r="E91" i="1"/>
  <c r="E79" i="1"/>
  <c r="F90" i="1"/>
  <c r="F78" i="1"/>
  <c r="G89" i="1"/>
  <c r="G77" i="1"/>
  <c r="H88" i="1"/>
  <c r="H76" i="1"/>
  <c r="K87" i="1"/>
  <c r="K75" i="1"/>
  <c r="D91" i="1"/>
  <c r="D79" i="1"/>
  <c r="E90" i="1"/>
  <c r="E78" i="1"/>
  <c r="F89" i="1"/>
  <c r="F77" i="1"/>
  <c r="G88" i="1"/>
  <c r="G76" i="1"/>
  <c r="H87" i="1"/>
  <c r="H75" i="1"/>
  <c r="K86" i="1"/>
  <c r="K74" i="1"/>
  <c r="D96" i="1"/>
  <c r="D84" i="1"/>
  <c r="E96" i="1"/>
  <c r="E84" i="1"/>
  <c r="F94" i="1"/>
  <c r="F82" i="1"/>
  <c r="G94" i="1"/>
  <c r="G82" i="1"/>
  <c r="E81" i="1"/>
  <c r="F93" i="1"/>
  <c r="F81" i="1"/>
  <c r="G93" i="1"/>
  <c r="G81" i="1"/>
  <c r="H93" i="1"/>
  <c r="H81" i="1"/>
  <c r="C94" i="1"/>
  <c r="C82" i="1"/>
  <c r="I7" i="1"/>
  <c r="J95" i="1"/>
  <c r="C93" i="1"/>
  <c r="I94" i="1"/>
  <c r="I82" i="1"/>
  <c r="I93" i="1"/>
  <c r="I81" i="1"/>
  <c r="I92" i="1"/>
  <c r="I80" i="1"/>
  <c r="I83" i="1"/>
  <c r="I91" i="1"/>
  <c r="I79" i="1"/>
  <c r="I90" i="1"/>
  <c r="I78" i="1"/>
  <c r="I89" i="1"/>
  <c r="I77" i="1"/>
  <c r="I88" i="1"/>
  <c r="I76" i="1"/>
  <c r="I95" i="1"/>
  <c r="I87" i="1"/>
  <c r="I75" i="1"/>
  <c r="I86" i="1"/>
  <c r="I74" i="1"/>
  <c r="I73" i="1"/>
  <c r="I85" i="1"/>
  <c r="I96" i="1"/>
  <c r="I84" i="1"/>
  <c r="B92" i="1"/>
  <c r="B80" i="1"/>
  <c r="B81" i="1"/>
  <c r="B91" i="1"/>
  <c r="B79" i="1"/>
  <c r="B93" i="1"/>
  <c r="B90" i="1"/>
  <c r="B78" i="1"/>
  <c r="B89" i="1"/>
  <c r="B77" i="1"/>
  <c r="B88" i="1"/>
  <c r="B76" i="1"/>
  <c r="B87" i="1"/>
  <c r="B75" i="1"/>
  <c r="B86" i="1"/>
  <c r="B74" i="1"/>
  <c r="B85" i="1"/>
  <c r="B96" i="1"/>
  <c r="B84" i="1"/>
  <c r="B95" i="1"/>
  <c r="B83" i="1"/>
  <c r="B94" i="1"/>
  <c r="B82" i="1"/>
  <c r="B73" i="1"/>
  <c r="C83" i="1"/>
  <c r="C95" i="1"/>
  <c r="J85" i="1"/>
  <c r="C73" i="1"/>
  <c r="C84" i="1"/>
  <c r="C96" i="1"/>
  <c r="J74" i="1"/>
  <c r="J86" i="1"/>
  <c r="C85" i="1"/>
  <c r="J75" i="1"/>
  <c r="J87" i="1"/>
  <c r="J96" i="1"/>
  <c r="J73" i="1"/>
  <c r="C74" i="1"/>
  <c r="C86" i="1"/>
  <c r="J76" i="1"/>
  <c r="J88" i="1"/>
  <c r="C75" i="1"/>
  <c r="C87" i="1"/>
  <c r="J77" i="1"/>
  <c r="J89" i="1"/>
  <c r="C76" i="1"/>
  <c r="C88" i="1"/>
  <c r="J78" i="1"/>
  <c r="J90" i="1"/>
  <c r="J84" i="1"/>
  <c r="C77" i="1"/>
  <c r="C89" i="1"/>
  <c r="J79" i="1"/>
  <c r="J91" i="1"/>
  <c r="C78" i="1"/>
  <c r="C90" i="1"/>
  <c r="J80" i="1"/>
  <c r="J92" i="1"/>
  <c r="C79" i="1"/>
  <c r="C91" i="1"/>
  <c r="J81" i="1"/>
  <c r="J93" i="1"/>
  <c r="C20" i="1"/>
  <c r="C80" i="1"/>
  <c r="C92" i="1"/>
  <c r="J82" i="1"/>
  <c r="J94" i="1"/>
  <c r="C81" i="1"/>
  <c r="J83" i="1"/>
  <c r="E45" i="4"/>
  <c r="E47" i="4"/>
  <c r="A19" i="6"/>
  <c r="K14" i="6"/>
  <c r="A14" i="6"/>
  <c r="K15" i="6"/>
  <c r="A25" i="6"/>
  <c r="K16" i="6"/>
  <c r="A24" i="6"/>
  <c r="K17" i="6"/>
  <c r="A23" i="6"/>
  <c r="K18" i="6"/>
  <c r="A22" i="6"/>
  <c r="K19" i="6"/>
  <c r="A20" i="6"/>
  <c r="K20" i="6"/>
  <c r="A18" i="6"/>
  <c r="K21" i="6"/>
  <c r="A17" i="6"/>
  <c r="K22" i="6"/>
  <c r="A16" i="6"/>
  <c r="K23" i="6"/>
  <c r="A15" i="6"/>
  <c r="K24" i="6"/>
  <c r="K25" i="6"/>
  <c r="A21" i="6"/>
  <c r="E49" i="4"/>
  <c r="H8" i="8"/>
  <c r="H2" i="5"/>
  <c r="H8" i="5" s="1"/>
  <c r="E41" i="4"/>
  <c r="E43" i="4"/>
  <c r="U6" i="3"/>
  <c r="T10" i="3"/>
  <c r="T11" i="3"/>
  <c r="T12" i="3"/>
  <c r="T13" i="3"/>
  <c r="T14" i="3"/>
  <c r="T15" i="3"/>
  <c r="T16" i="3"/>
  <c r="T17" i="3"/>
  <c r="T18" i="3"/>
  <c r="T19" i="3"/>
  <c r="T20" i="3"/>
  <c r="T21" i="3"/>
  <c r="T22" i="3"/>
  <c r="T23" i="3"/>
  <c r="T24" i="3"/>
  <c r="T25" i="3"/>
  <c r="T26" i="3"/>
  <c r="T27" i="3"/>
  <c r="T28" i="3"/>
  <c r="T29" i="3"/>
  <c r="T30" i="3"/>
  <c r="T31" i="3"/>
  <c r="T32" i="3"/>
  <c r="T9" i="3"/>
  <c r="M104" i="1" l="1"/>
  <c r="W52" i="1" s="1"/>
  <c r="X52" i="1" s="1"/>
  <c r="M102" i="1"/>
  <c r="W50" i="1" s="1"/>
  <c r="X50" i="1" s="1"/>
  <c r="M110" i="1"/>
  <c r="W58" i="1" s="1"/>
  <c r="X58" i="1" s="1"/>
  <c r="M105" i="1"/>
  <c r="W53" i="1" s="1"/>
  <c r="X53" i="1" s="1"/>
  <c r="M101" i="1"/>
  <c r="W49" i="1" s="1"/>
  <c r="X49" i="1" s="1"/>
  <c r="M98" i="1"/>
  <c r="W46" i="1" s="1"/>
  <c r="X46" i="1" s="1"/>
  <c r="M117" i="1"/>
  <c r="W65" i="1" s="1"/>
  <c r="X65" i="1" s="1"/>
  <c r="M103" i="1"/>
  <c r="W51" i="1" s="1"/>
  <c r="X51" i="1" s="1"/>
  <c r="M115" i="1"/>
  <c r="W63" i="1" s="1"/>
  <c r="X63" i="1" s="1"/>
  <c r="M113" i="1"/>
  <c r="W61" i="1" s="1"/>
  <c r="X61" i="1" s="1"/>
  <c r="M120" i="1"/>
  <c r="W68" i="1" s="1"/>
  <c r="X68" i="1" s="1"/>
  <c r="M106" i="1"/>
  <c r="W54" i="1" s="1"/>
  <c r="X54" i="1" s="1"/>
  <c r="M99" i="1"/>
  <c r="W47" i="1" s="1"/>
  <c r="X47" i="1" s="1"/>
  <c r="M108" i="1"/>
  <c r="W56" i="1" s="1"/>
  <c r="X56" i="1" s="1"/>
  <c r="M97" i="1"/>
  <c r="W45" i="1" s="1"/>
  <c r="X45" i="1" s="1"/>
  <c r="M116" i="1"/>
  <c r="W64" i="1" s="1"/>
  <c r="X64" i="1" s="1"/>
  <c r="M111" i="1"/>
  <c r="W59" i="1" s="1"/>
  <c r="X59" i="1" s="1"/>
  <c r="M109" i="1"/>
  <c r="W57" i="1" s="1"/>
  <c r="X57" i="1" s="1"/>
  <c r="M88" i="1"/>
  <c r="M118" i="1"/>
  <c r="W66" i="1" s="1"/>
  <c r="X66" i="1" s="1"/>
  <c r="M107" i="1"/>
  <c r="W55" i="1" s="1"/>
  <c r="X55" i="1" s="1"/>
  <c r="M114" i="1"/>
  <c r="W62" i="1" s="1"/>
  <c r="X62" i="1" s="1"/>
  <c r="M100" i="1"/>
  <c r="W48" i="1" s="1"/>
  <c r="X48" i="1" s="1"/>
  <c r="M94" i="1"/>
  <c r="M119" i="1"/>
  <c r="W67" i="1" s="1"/>
  <c r="X67" i="1" s="1"/>
  <c r="M112" i="1"/>
  <c r="W60" i="1" s="1"/>
  <c r="X60" i="1" s="1"/>
  <c r="M87" i="1"/>
  <c r="M92" i="1"/>
  <c r="M73" i="1"/>
  <c r="M76" i="1"/>
  <c r="M78" i="1"/>
  <c r="M82" i="1"/>
  <c r="M84" i="1"/>
  <c r="M90" i="1"/>
  <c r="M77" i="1"/>
  <c r="M95" i="1"/>
  <c r="M96" i="1"/>
  <c r="M93" i="1"/>
  <c r="M85" i="1"/>
  <c r="M79" i="1"/>
  <c r="M89" i="1"/>
  <c r="M74" i="1"/>
  <c r="M91" i="1"/>
  <c r="M86" i="1"/>
  <c r="M81" i="1"/>
  <c r="M83" i="1"/>
  <c r="M75" i="1"/>
  <c r="M80" i="1"/>
  <c r="Z21" i="1"/>
  <c r="Z22" i="1"/>
  <c r="Z23" i="1"/>
  <c r="J56" i="4"/>
  <c r="R32" i="3"/>
  <c r="R31" i="3"/>
  <c r="X31" i="3" s="1"/>
  <c r="R30" i="3"/>
  <c r="X30" i="3" s="1"/>
  <c r="R29" i="3"/>
  <c r="R28" i="3"/>
  <c r="R27" i="3"/>
  <c r="R26" i="3"/>
  <c r="R25" i="3"/>
  <c r="R24" i="3"/>
  <c r="W24" i="3" s="1"/>
  <c r="R23" i="3"/>
  <c r="W23" i="3" s="1"/>
  <c r="R22" i="3"/>
  <c r="W22" i="3" s="1"/>
  <c r="R21" i="3"/>
  <c r="W21" i="3" s="1"/>
  <c r="R20" i="3"/>
  <c r="W20" i="3" s="1"/>
  <c r="R19" i="3"/>
  <c r="R18" i="3"/>
  <c r="R17" i="3"/>
  <c r="W17" i="3" s="1"/>
  <c r="R16" i="3"/>
  <c r="W16" i="3" s="1"/>
  <c r="R15" i="3"/>
  <c r="W15" i="3" s="1"/>
  <c r="R14" i="3"/>
  <c r="R13" i="3"/>
  <c r="R12" i="3"/>
  <c r="R11" i="3"/>
  <c r="R10" i="3"/>
  <c r="W25" i="3" l="1"/>
  <c r="X25" i="3" s="1"/>
  <c r="W26" i="3"/>
  <c r="X26" i="3" s="1"/>
  <c r="W19" i="3"/>
  <c r="X19" i="3" s="1"/>
  <c r="W14" i="3"/>
  <c r="X14" i="3" s="1"/>
  <c r="W18" i="3"/>
  <c r="X18" i="3" s="1"/>
  <c r="W13" i="3"/>
  <c r="X22" i="3"/>
  <c r="X29" i="3"/>
  <c r="X23" i="3"/>
  <c r="X27" i="3"/>
  <c r="X24" i="3"/>
  <c r="X28" i="3"/>
  <c r="X9" i="3"/>
  <c r="X32" i="3"/>
  <c r="X12" i="3"/>
  <c r="X15" i="3"/>
  <c r="X21" i="3"/>
  <c r="X10" i="3"/>
  <c r="X16" i="3"/>
  <c r="X11" i="3"/>
  <c r="X17" i="3"/>
  <c r="X20" i="3"/>
  <c r="X13" i="3" l="1"/>
  <c r="W57" i="3" s="1"/>
  <c r="W60" i="3"/>
  <c r="W59" i="3" s="1"/>
  <c r="X59" i="3" s="1"/>
  <c r="W61" i="3" s="1"/>
  <c r="W63" i="3" s="1"/>
  <c r="L66" i="3" s="1"/>
  <c r="W44" i="1"/>
  <c r="X44" i="1" s="1"/>
  <c r="W25" i="1"/>
  <c r="X25" i="1" s="1"/>
  <c r="W24" i="1"/>
  <c r="X24" i="1" s="1"/>
  <c r="W23" i="1"/>
  <c r="X23" i="1" s="1"/>
  <c r="W28" i="1"/>
  <c r="X28" i="1" s="1"/>
  <c r="W38" i="1"/>
  <c r="X38" i="1" s="1"/>
  <c r="W26" i="1"/>
  <c r="X26" i="1" s="1"/>
  <c r="W21" i="1"/>
  <c r="X21" i="1" s="1"/>
  <c r="W70" i="1" s="1"/>
  <c r="W42" i="1"/>
  <c r="X42" i="1" s="1"/>
  <c r="W39" i="1"/>
  <c r="X39" i="1" s="1"/>
  <c r="W30" i="1"/>
  <c r="X30" i="1" s="1"/>
  <c r="W22" i="1"/>
  <c r="X22" i="1" s="1"/>
  <c r="W31" i="1"/>
  <c r="X31" i="1" s="1"/>
  <c r="W32" i="1"/>
  <c r="X32" i="1" s="1"/>
  <c r="W41" i="1"/>
  <c r="X41" i="1" s="1"/>
  <c r="W35" i="1"/>
  <c r="X35" i="1" s="1"/>
  <c r="W37" i="1"/>
  <c r="X37" i="1" s="1"/>
  <c r="W43" i="1"/>
  <c r="X43" i="1" s="1"/>
  <c r="W34" i="1"/>
  <c r="X34" i="1" s="1"/>
  <c r="W36" i="1"/>
  <c r="X36" i="1" s="1"/>
  <c r="W40" i="1"/>
  <c r="X40" i="1" s="1"/>
  <c r="W33" i="1"/>
  <c r="X33" i="1" s="1"/>
  <c r="W29" i="1"/>
  <c r="X29" i="1" s="1"/>
  <c r="W27" i="1"/>
  <c r="X27" i="1" s="1"/>
  <c r="X67" i="3" l="1"/>
  <c r="X69" i="3" s="1"/>
  <c r="W72" i="1"/>
  <c r="W73" i="1" s="1"/>
  <c r="A15" i="1" s="1"/>
  <c r="B5" i="1" l="1"/>
</calcChain>
</file>

<file path=xl/sharedStrings.xml><?xml version="1.0" encoding="utf-8"?>
<sst xmlns="http://schemas.openxmlformats.org/spreadsheetml/2006/main" count="583" uniqueCount="307">
  <si>
    <t>Aluminio</t>
  </si>
  <si>
    <t>Materiales bituminosos</t>
  </si>
  <si>
    <t>Cemento</t>
  </si>
  <si>
    <t>Focos y luminarias</t>
  </si>
  <si>
    <t>Materiales cerámicos</t>
  </si>
  <si>
    <t>Madera</t>
  </si>
  <si>
    <t>Productos plásticos</t>
  </si>
  <si>
    <t>Productos quimicos</t>
  </si>
  <si>
    <t>Aridos y rocas</t>
  </si>
  <si>
    <t>Materiales siderúrgicos</t>
  </si>
  <si>
    <t>Materiales electrónicos</t>
  </si>
  <si>
    <t>Cobre</t>
  </si>
  <si>
    <t>Vidrio</t>
  </si>
  <si>
    <t>A</t>
  </si>
  <si>
    <t>B</t>
  </si>
  <si>
    <t>S</t>
  </si>
  <si>
    <t>U</t>
  </si>
  <si>
    <r>
      <t>0,04*A</t>
    </r>
    <r>
      <rPr>
        <b/>
        <vertAlign val="subscript"/>
        <sz val="9"/>
        <color theme="1"/>
        <rFont val="Arial"/>
        <family val="2"/>
      </rPr>
      <t>t</t>
    </r>
    <r>
      <rPr>
        <b/>
        <sz val="9"/>
        <color theme="1"/>
        <rFont val="Arial"/>
        <family val="2"/>
      </rPr>
      <t>/A</t>
    </r>
    <r>
      <rPr>
        <b/>
        <vertAlign val="subscript"/>
        <sz val="9"/>
        <color theme="1"/>
        <rFont val="Arial"/>
        <family val="2"/>
      </rPr>
      <t>0</t>
    </r>
  </si>
  <si>
    <r>
      <t>0,01*B</t>
    </r>
    <r>
      <rPr>
        <b/>
        <vertAlign val="subscript"/>
        <sz val="9"/>
        <color theme="1"/>
        <rFont val="Arial"/>
        <family val="2"/>
      </rPr>
      <t>t</t>
    </r>
    <r>
      <rPr>
        <b/>
        <sz val="9"/>
        <color theme="1"/>
        <rFont val="Arial"/>
        <family val="2"/>
      </rPr>
      <t>/B</t>
    </r>
    <r>
      <rPr>
        <b/>
        <vertAlign val="subscript"/>
        <sz val="9"/>
        <color theme="1"/>
        <rFont val="Arial"/>
        <family val="2"/>
      </rPr>
      <t>0</t>
    </r>
  </si>
  <si>
    <r>
      <t>0,15*S</t>
    </r>
    <r>
      <rPr>
        <b/>
        <vertAlign val="subscript"/>
        <sz val="9"/>
        <color theme="1"/>
        <rFont val="Arial"/>
        <family val="2"/>
      </rPr>
      <t>t</t>
    </r>
    <r>
      <rPr>
        <b/>
        <sz val="9"/>
        <color theme="1"/>
        <rFont val="Arial"/>
        <family val="2"/>
      </rPr>
      <t>/S</t>
    </r>
    <r>
      <rPr>
        <b/>
        <vertAlign val="subscript"/>
        <sz val="9"/>
        <color theme="1"/>
        <rFont val="Arial"/>
        <family val="2"/>
      </rPr>
      <t>0</t>
    </r>
  </si>
  <si>
    <r>
      <t>0,02*U</t>
    </r>
    <r>
      <rPr>
        <b/>
        <vertAlign val="subscript"/>
        <sz val="9"/>
        <color theme="1"/>
        <rFont val="Arial"/>
        <family val="2"/>
      </rPr>
      <t>t</t>
    </r>
    <r>
      <rPr>
        <b/>
        <sz val="9"/>
        <color theme="1"/>
        <rFont val="Arial"/>
        <family val="2"/>
      </rPr>
      <t>/U</t>
    </r>
    <r>
      <rPr>
        <b/>
        <vertAlign val="subscript"/>
        <sz val="9"/>
        <color theme="1"/>
        <rFont val="Arial"/>
        <family val="2"/>
      </rPr>
      <t>0</t>
    </r>
  </si>
  <si>
    <t>Certificación</t>
  </si>
  <si>
    <t>Importe €</t>
  </si>
  <si>
    <r>
      <t>K</t>
    </r>
    <r>
      <rPr>
        <b/>
        <vertAlign val="subscript"/>
        <sz val="9"/>
        <color theme="1"/>
        <rFont val="Arial"/>
        <family val="2"/>
      </rPr>
      <t>t</t>
    </r>
  </si>
  <si>
    <t>Importe
Revisado €</t>
  </si>
  <si>
    <t>Total importe revisado</t>
  </si>
  <si>
    <t>Incremento porcentual</t>
  </si>
  <si>
    <t>C</t>
  </si>
  <si>
    <t>F</t>
  </si>
  <si>
    <t>L</t>
  </si>
  <si>
    <t>M</t>
  </si>
  <si>
    <t>P</t>
  </si>
  <si>
    <t>Q</t>
  </si>
  <si>
    <t>R</t>
  </si>
  <si>
    <t>T</t>
  </si>
  <si>
    <t>V</t>
  </si>
  <si>
    <t>E</t>
  </si>
  <si>
    <t>Término
fijo</t>
  </si>
  <si>
    <t>Valores provisionales</t>
  </si>
  <si>
    <t>M1 (01/2021)</t>
  </si>
  <si>
    <t>M2 (02/2021)</t>
  </si>
  <si>
    <t>M3 (03/2021)</t>
  </si>
  <si>
    <t>M4 (04/2021)</t>
  </si>
  <si>
    <t>M5 (05/2021)</t>
  </si>
  <si>
    <t>M6 (06/2021)</t>
  </si>
  <si>
    <t>M7 (07/2021)</t>
  </si>
  <si>
    <t>M8 (08/2021)</t>
  </si>
  <si>
    <t>M9 (09/2021)</t>
  </si>
  <si>
    <t>M10 (10/2021)</t>
  </si>
  <si>
    <t>M11 (11/2021)</t>
  </si>
  <si>
    <t>M12 (12/2021)</t>
  </si>
  <si>
    <t>M3 (03/2022)</t>
  </si>
  <si>
    <t>M1 (01/2022)</t>
  </si>
  <si>
    <t>M2 (02/2022)</t>
  </si>
  <si>
    <t>M4 (04/2022)</t>
  </si>
  <si>
    <t>M5 (05/2022)</t>
  </si>
  <si>
    <t>M6 (06/2022)</t>
  </si>
  <si>
    <t>M7 (07/2022)</t>
  </si>
  <si>
    <t>M8 (08/2022)</t>
  </si>
  <si>
    <t>M9 (09/2022)</t>
  </si>
  <si>
    <t>M10 (10/2022)</t>
  </si>
  <si>
    <t>M11 (11/2022)</t>
  </si>
  <si>
    <t>M12 (12/2022)</t>
  </si>
  <si>
    <t>Término
 fijo</t>
  </si>
  <si>
    <t>Incremento =( Importe revisado - Importe certificado)</t>
  </si>
  <si>
    <t>TABLA 1</t>
  </si>
  <si>
    <t>TABLA 2</t>
  </si>
  <si>
    <t>TABLA 3</t>
  </si>
  <si>
    <t>TABLA 5</t>
  </si>
  <si>
    <r>
      <t>M</t>
    </r>
    <r>
      <rPr>
        <b/>
        <vertAlign val="subscript"/>
        <sz val="9"/>
        <color rgb="FFFF0000"/>
        <rFont val="Arial"/>
        <family val="2"/>
      </rPr>
      <t>0</t>
    </r>
  </si>
  <si>
    <r>
      <t>M</t>
    </r>
    <r>
      <rPr>
        <b/>
        <vertAlign val="subscript"/>
        <sz val="9"/>
        <color theme="1"/>
        <rFont val="Arial"/>
        <family val="2"/>
      </rPr>
      <t>1</t>
    </r>
    <r>
      <rPr>
        <b/>
        <sz val="9"/>
        <color theme="1"/>
        <rFont val="Arial"/>
        <family val="2"/>
      </rPr>
      <t xml:space="preserve"> </t>
    </r>
  </si>
  <si>
    <r>
      <t>M</t>
    </r>
    <r>
      <rPr>
        <b/>
        <vertAlign val="subscript"/>
        <sz val="9"/>
        <color theme="1"/>
        <rFont val="Arial"/>
        <family val="2"/>
      </rPr>
      <t>2</t>
    </r>
    <r>
      <rPr>
        <b/>
        <sz val="9"/>
        <color theme="1"/>
        <rFont val="Arial"/>
        <family val="2"/>
      </rPr>
      <t xml:space="preserve"> </t>
    </r>
  </si>
  <si>
    <r>
      <t>M</t>
    </r>
    <r>
      <rPr>
        <b/>
        <vertAlign val="subscript"/>
        <sz val="9"/>
        <color theme="1"/>
        <rFont val="Arial"/>
        <family val="2"/>
      </rPr>
      <t>3</t>
    </r>
    <r>
      <rPr>
        <b/>
        <sz val="9"/>
        <color theme="1"/>
        <rFont val="Arial"/>
        <family val="2"/>
      </rPr>
      <t xml:space="preserve"> </t>
    </r>
  </si>
  <si>
    <r>
      <t>M</t>
    </r>
    <r>
      <rPr>
        <b/>
        <vertAlign val="subscript"/>
        <sz val="9"/>
        <color theme="1"/>
        <rFont val="Arial"/>
        <family val="2"/>
      </rPr>
      <t>4</t>
    </r>
    <r>
      <rPr>
        <b/>
        <sz val="9"/>
        <color theme="1"/>
        <rFont val="Arial"/>
        <family val="2"/>
      </rPr>
      <t xml:space="preserve"> </t>
    </r>
  </si>
  <si>
    <r>
      <t>M</t>
    </r>
    <r>
      <rPr>
        <b/>
        <vertAlign val="subscript"/>
        <sz val="9"/>
        <color theme="1"/>
        <rFont val="Arial"/>
        <family val="2"/>
      </rPr>
      <t>5</t>
    </r>
    <r>
      <rPr>
        <b/>
        <sz val="9"/>
        <color theme="1"/>
        <rFont val="Arial"/>
        <family val="2"/>
      </rPr>
      <t xml:space="preserve"> </t>
    </r>
  </si>
  <si>
    <r>
      <t>M</t>
    </r>
    <r>
      <rPr>
        <b/>
        <vertAlign val="subscript"/>
        <sz val="9"/>
        <color theme="1"/>
        <rFont val="Arial"/>
        <family val="2"/>
      </rPr>
      <t>6</t>
    </r>
  </si>
  <si>
    <r>
      <t>M</t>
    </r>
    <r>
      <rPr>
        <b/>
        <vertAlign val="subscript"/>
        <sz val="9"/>
        <color theme="1"/>
        <rFont val="Arial"/>
        <family val="2"/>
      </rPr>
      <t>7</t>
    </r>
    <r>
      <rPr>
        <b/>
        <sz val="9"/>
        <color theme="1"/>
        <rFont val="Arial"/>
        <family val="2"/>
      </rPr>
      <t xml:space="preserve"> </t>
    </r>
  </si>
  <si>
    <r>
      <t>M</t>
    </r>
    <r>
      <rPr>
        <b/>
        <vertAlign val="subscript"/>
        <sz val="9"/>
        <color theme="1"/>
        <rFont val="Arial"/>
        <family val="2"/>
      </rPr>
      <t>8</t>
    </r>
    <r>
      <rPr>
        <b/>
        <sz val="9"/>
        <color theme="1"/>
        <rFont val="Arial"/>
        <family val="2"/>
      </rPr>
      <t xml:space="preserve"> </t>
    </r>
  </si>
  <si>
    <r>
      <t>M</t>
    </r>
    <r>
      <rPr>
        <b/>
        <vertAlign val="subscript"/>
        <sz val="9"/>
        <color theme="1"/>
        <rFont val="Arial"/>
        <family val="2"/>
      </rPr>
      <t>9</t>
    </r>
    <r>
      <rPr>
        <b/>
        <sz val="9"/>
        <color theme="1"/>
        <rFont val="Arial"/>
        <family val="2"/>
      </rPr>
      <t xml:space="preserve"> </t>
    </r>
  </si>
  <si>
    <r>
      <t>M</t>
    </r>
    <r>
      <rPr>
        <b/>
        <vertAlign val="subscript"/>
        <sz val="9"/>
        <color theme="1"/>
        <rFont val="Arial"/>
        <family val="2"/>
      </rPr>
      <t xml:space="preserve">10 </t>
    </r>
  </si>
  <si>
    <r>
      <t>M</t>
    </r>
    <r>
      <rPr>
        <b/>
        <vertAlign val="subscript"/>
        <sz val="9"/>
        <color theme="1"/>
        <rFont val="Arial"/>
        <family val="2"/>
      </rPr>
      <t>11</t>
    </r>
    <r>
      <rPr>
        <b/>
        <sz val="9"/>
        <color theme="1"/>
        <rFont val="Arial"/>
        <family val="2"/>
      </rPr>
      <t xml:space="preserve"> </t>
    </r>
  </si>
  <si>
    <r>
      <t>M</t>
    </r>
    <r>
      <rPr>
        <b/>
        <vertAlign val="subscript"/>
        <sz val="9"/>
        <color theme="1"/>
        <rFont val="Arial"/>
        <family val="2"/>
      </rPr>
      <t>12</t>
    </r>
    <r>
      <rPr>
        <b/>
        <sz val="9"/>
        <color theme="1"/>
        <rFont val="Arial"/>
        <family val="2"/>
      </rPr>
      <t xml:space="preserve"> </t>
    </r>
  </si>
  <si>
    <t>Termino fijo</t>
  </si>
  <si>
    <r>
      <t>Coeficientes M</t>
    </r>
    <r>
      <rPr>
        <vertAlign val="subscript"/>
        <sz val="11"/>
        <color rgb="FFFF0000"/>
        <rFont val="Calibri"/>
        <family val="2"/>
        <scheme val="minor"/>
      </rPr>
      <t>0</t>
    </r>
  </si>
  <si>
    <t>NOTA: SE DEBERÁN COPIAR LOS COEFICIENTES INDICADOS EN LA HOJA "COEFICIENTES" QUE DEBERÁN SER ACTUALIZADOS A MEDIDA QUE SEAN PUBLICADOS EN EL BOE.</t>
  </si>
  <si>
    <r>
      <t>0,08*C</t>
    </r>
    <r>
      <rPr>
        <b/>
        <vertAlign val="subscript"/>
        <sz val="9"/>
        <color theme="1"/>
        <rFont val="Arial"/>
        <family val="2"/>
      </rPr>
      <t>t</t>
    </r>
    <r>
      <rPr>
        <b/>
        <sz val="9"/>
        <color theme="1"/>
        <rFont val="Arial"/>
        <family val="2"/>
      </rPr>
      <t>/C</t>
    </r>
    <r>
      <rPr>
        <b/>
        <vertAlign val="subscript"/>
        <sz val="9"/>
        <color theme="1"/>
        <rFont val="Arial"/>
        <family val="2"/>
      </rPr>
      <t>0</t>
    </r>
  </si>
  <si>
    <r>
      <t>0,02*F</t>
    </r>
    <r>
      <rPr>
        <b/>
        <vertAlign val="subscript"/>
        <sz val="9"/>
        <color theme="1"/>
        <rFont val="Arial"/>
        <family val="2"/>
      </rPr>
      <t>t</t>
    </r>
    <r>
      <rPr>
        <b/>
        <sz val="9"/>
        <color theme="1"/>
        <rFont val="Arial"/>
        <family val="2"/>
      </rPr>
      <t>/F</t>
    </r>
    <r>
      <rPr>
        <b/>
        <vertAlign val="subscript"/>
        <sz val="9"/>
        <color theme="1"/>
        <rFont val="Arial"/>
        <family val="2"/>
      </rPr>
      <t>0</t>
    </r>
  </si>
  <si>
    <r>
      <t>0,03*L</t>
    </r>
    <r>
      <rPr>
        <b/>
        <vertAlign val="subscript"/>
        <sz val="9"/>
        <color theme="1"/>
        <rFont val="Arial"/>
        <family val="2"/>
      </rPr>
      <t>t</t>
    </r>
    <r>
      <rPr>
        <b/>
        <sz val="9"/>
        <color theme="1"/>
        <rFont val="Arial"/>
        <family val="2"/>
      </rPr>
      <t>/L</t>
    </r>
    <r>
      <rPr>
        <b/>
        <vertAlign val="subscript"/>
        <sz val="9"/>
        <color theme="1"/>
        <rFont val="Arial"/>
        <family val="2"/>
      </rPr>
      <t>0</t>
    </r>
  </si>
  <si>
    <r>
      <t>0,08*M</t>
    </r>
    <r>
      <rPr>
        <b/>
        <vertAlign val="subscript"/>
        <sz val="9"/>
        <color theme="1"/>
        <rFont val="Arial"/>
        <family val="2"/>
      </rPr>
      <t>t</t>
    </r>
    <r>
      <rPr>
        <b/>
        <sz val="9"/>
        <color theme="1"/>
        <rFont val="Arial"/>
        <family val="2"/>
      </rPr>
      <t>/M</t>
    </r>
    <r>
      <rPr>
        <b/>
        <vertAlign val="subscript"/>
        <sz val="9"/>
        <color theme="1"/>
        <rFont val="Arial"/>
        <family val="2"/>
      </rPr>
      <t>0</t>
    </r>
  </si>
  <si>
    <r>
      <t>0,04*P</t>
    </r>
    <r>
      <rPr>
        <b/>
        <vertAlign val="subscript"/>
        <sz val="9"/>
        <color theme="1"/>
        <rFont val="Arial"/>
        <family val="2"/>
      </rPr>
      <t>t</t>
    </r>
    <r>
      <rPr>
        <b/>
        <sz val="9"/>
        <color theme="1"/>
        <rFont val="Arial"/>
        <family val="2"/>
      </rPr>
      <t>/P</t>
    </r>
    <r>
      <rPr>
        <b/>
        <vertAlign val="subscript"/>
        <sz val="9"/>
        <color theme="1"/>
        <rFont val="Arial"/>
        <family val="2"/>
      </rPr>
      <t>0</t>
    </r>
  </si>
  <si>
    <r>
      <t>0,01*Q</t>
    </r>
    <r>
      <rPr>
        <b/>
        <vertAlign val="subscript"/>
        <sz val="9"/>
        <color theme="1"/>
        <rFont val="Arial"/>
        <family val="2"/>
      </rPr>
      <t>t</t>
    </r>
    <r>
      <rPr>
        <b/>
        <sz val="9"/>
        <color theme="1"/>
        <rFont val="Arial"/>
        <family val="2"/>
      </rPr>
      <t>/Q</t>
    </r>
    <r>
      <rPr>
        <b/>
        <vertAlign val="subscript"/>
        <sz val="9"/>
        <color theme="1"/>
        <rFont val="Arial"/>
        <family val="2"/>
      </rPr>
      <t>0</t>
    </r>
  </si>
  <si>
    <r>
      <t>0,06*R</t>
    </r>
    <r>
      <rPr>
        <b/>
        <vertAlign val="subscript"/>
        <sz val="9"/>
        <color theme="1"/>
        <rFont val="Arial"/>
        <family val="2"/>
      </rPr>
      <t>t</t>
    </r>
    <r>
      <rPr>
        <b/>
        <sz val="9"/>
        <color theme="1"/>
        <rFont val="Arial"/>
        <family val="2"/>
      </rPr>
      <t>/R</t>
    </r>
    <r>
      <rPr>
        <b/>
        <vertAlign val="subscript"/>
        <sz val="9"/>
        <color theme="1"/>
        <rFont val="Arial"/>
        <family val="2"/>
      </rPr>
      <t>0</t>
    </r>
  </si>
  <si>
    <r>
      <t>0,02*T</t>
    </r>
    <r>
      <rPr>
        <b/>
        <vertAlign val="subscript"/>
        <sz val="9"/>
        <color theme="1"/>
        <rFont val="Arial"/>
        <family val="2"/>
      </rPr>
      <t>t</t>
    </r>
    <r>
      <rPr>
        <b/>
        <sz val="9"/>
        <color theme="1"/>
        <rFont val="Arial"/>
        <family val="2"/>
      </rPr>
      <t>/T</t>
    </r>
    <r>
      <rPr>
        <b/>
        <vertAlign val="subscript"/>
        <sz val="9"/>
        <color theme="1"/>
        <rFont val="Arial"/>
        <family val="2"/>
      </rPr>
      <t>0</t>
    </r>
  </si>
  <si>
    <r>
      <t>0,01*V</t>
    </r>
    <r>
      <rPr>
        <b/>
        <vertAlign val="subscript"/>
        <sz val="9"/>
        <color theme="1"/>
        <rFont val="Arial"/>
        <family val="2"/>
      </rPr>
      <t>t</t>
    </r>
    <r>
      <rPr>
        <b/>
        <sz val="9"/>
        <color theme="1"/>
        <rFont val="Arial"/>
        <family val="2"/>
      </rPr>
      <t>/V</t>
    </r>
    <r>
      <rPr>
        <b/>
        <vertAlign val="subscript"/>
        <sz val="9"/>
        <color theme="1"/>
        <rFont val="Arial"/>
        <family val="2"/>
      </rPr>
      <t>0</t>
    </r>
  </si>
  <si>
    <r>
      <t>K</t>
    </r>
    <r>
      <rPr>
        <b/>
        <vertAlign val="subscript"/>
        <sz val="9"/>
        <color theme="1"/>
        <rFont val="Calibri"/>
        <family val="2"/>
        <scheme val="minor"/>
      </rPr>
      <t>t</t>
    </r>
  </si>
  <si>
    <r>
      <t>K</t>
    </r>
    <r>
      <rPr>
        <b/>
        <vertAlign val="subscript"/>
        <sz val="8"/>
        <color theme="1"/>
        <rFont val="Arial"/>
        <family val="2"/>
      </rPr>
      <t>t</t>
    </r>
  </si>
  <si>
    <t>Importe
Revisado</t>
  </si>
  <si>
    <t>Total</t>
  </si>
  <si>
    <t>M (12/2020)</t>
  </si>
  <si>
    <t>Importe certificación (icl.IVA)</t>
  </si>
  <si>
    <t>% G.G.=</t>
  </si>
  <si>
    <t>% B.I.=</t>
  </si>
  <si>
    <t>Valores de Gastos Generales y Beneficio Industrial del Proyecto</t>
  </si>
  <si>
    <t>IVA</t>
  </si>
  <si>
    <t>INCREMENTO TOTAL con IVA</t>
  </si>
  <si>
    <t>IMPORTE REVISIÓN PRECIOS EXCEPCIONAL ( Real Decreto -ley 3/2022 y Real Decreto-ley 6/2022)</t>
  </si>
  <si>
    <t>Fecha revisión:</t>
  </si>
  <si>
    <t>SITUACIÓN EXPEDIENTE</t>
  </si>
  <si>
    <t>FECHA</t>
  </si>
  <si>
    <t>Anuncio Licitación DOUE</t>
  </si>
  <si>
    <t>Anuncio Licitación Plataforma contratación</t>
  </si>
  <si>
    <t>Adjudicación</t>
  </si>
  <si>
    <t>Formalización contrato</t>
  </si>
  <si>
    <t>Anuncio adjudicación</t>
  </si>
  <si>
    <t>Anuncio Formalización</t>
  </si>
  <si>
    <t>Acta Comprobación Replanteo e Inicio Obra</t>
  </si>
  <si>
    <t>Acta Recepción</t>
  </si>
  <si>
    <t>Fecha entrada en vigor Real Decreto-Ley 3/2022 y su modificación</t>
  </si>
  <si>
    <t>Formalización</t>
  </si>
  <si>
    <t>Licitación</t>
  </si>
  <si>
    <t>Ejecución</t>
  </si>
  <si>
    <t>Anuncio Licitación</t>
  </si>
  <si>
    <t>¿El Pliego de Cláusulas Administrativas Particulares establece Fórmula de Revisión?</t>
  </si>
  <si>
    <t xml:space="preserve"> </t>
  </si>
  <si>
    <t>Fecha a considerar para indices 0 en la fórmula de revisión:</t>
  </si>
  <si>
    <t>Fecha Formalización contrato.</t>
  </si>
  <si>
    <t>Fecha Presentación ofertas:</t>
  </si>
  <si>
    <t>Fecha Presentación ofertas + 3 MESES</t>
  </si>
  <si>
    <t>COPIAR LOS INDICES DEL MES Y AÑO RESULTANTE DE LA CASILLA H8 A LA FILA 12</t>
  </si>
  <si>
    <r>
      <t xml:space="preserve">Si el resultado es PROCEDE la aplicación de la Revisión excepcional de Precios se deberán introducir los indices de precios representados con el subíndice 0 como base para el cálculo de la fórmula de Revisión. Para ello se comprobará la fecha señalada como fecha base y se copiaran los indices en el cuadro de la solapa siguiente </t>
    </r>
    <r>
      <rPr>
        <b/>
        <sz val="11"/>
        <color indexed="8"/>
        <rFont val="Calibri"/>
        <family val="2"/>
        <scheme val="minor"/>
      </rPr>
      <t>"INDICES BASE 0</t>
    </r>
    <r>
      <rPr>
        <sz val="11"/>
        <color indexed="8"/>
        <rFont val="Calibri"/>
        <family val="2"/>
        <scheme val="minor"/>
      </rPr>
      <t>"</t>
    </r>
  </si>
  <si>
    <t>EN ESTA TABLA SE INTRODUCIRAN LAS FECHAS CORRESPONDIENTES. EN CASO DE NO HABERSE CURSADO LA ACTUACIÓN INDICADA LA FECHA REQUERIDA SE INTRODUCIRÁ "0"</t>
  </si>
  <si>
    <t>MUY IMPORTANTE</t>
  </si>
  <si>
    <t>ANUALIDAD 2022</t>
  </si>
  <si>
    <t>ANUALIDAD 2021</t>
  </si>
  <si>
    <t>NÚMERO EXPEDIENTE:</t>
  </si>
  <si>
    <t>NOMBRE OBRA:</t>
  </si>
  <si>
    <t>OBRA:</t>
  </si>
  <si>
    <t>SOLO SE PODRÁ APLICAR ESTA REVISIÓN EXCEPCIONAL DE PRECIOS CUANDO SE HAYAN CURSADO LAS CORRESPONDIENTES CERTIFICACIONES. ESTA HOJA NO SIRVE PARA REVISIONES O ACTUALIZACIONES DE PROYECTOS DE OBRA QUE NO  HAYAN INICIADO SU EJECUCIÓN</t>
  </si>
  <si>
    <t>BAJA</t>
  </si>
  <si>
    <t>ASPECTOS A TENER EN CUENTA PARA CUMPLIMENTAR ESTE EXCELL</t>
  </si>
  <si>
    <t>HOJA DE DATOS Y PROCEDENCIA</t>
  </si>
  <si>
    <t>* Se deberán rellenar las casillas de color naranja. El resto son casillas fijas que no deberán ser modificadass por el usuario</t>
  </si>
  <si>
    <t>HOJA CERTIFICACIONES</t>
  </si>
  <si>
    <t>*- Las certificaiones se introduciran con su importe líquido con IVA.</t>
  </si>
  <si>
    <t>* Las certificaciones se deberán introducir en la casilla de su mes correspondiente. Las tablas contemplan toda la anualidad</t>
  </si>
  <si>
    <t>* Esta hoja contempla los coeficientes publicados a la fecha de hoy. A medida que los coeficientes de los indices de precios vayan siendo publicados en el BOE deberán ser introducidos en la tabla para que puedan ser considerados en las fórmulas del cálculo.</t>
  </si>
  <si>
    <t>PRESUPUESTO LICITACIÓN (sin IVA)</t>
  </si>
  <si>
    <t>PRESUPUESTO ADJUDICACIÓN (sin IVA)</t>
  </si>
  <si>
    <t>PROCEDE EL CÁLCULO DE LA REVISIÓN EXCEPCIONAL DE PRECIOS CUANDO, DE ACUERDO EL ARTÍCULO 7 DEL RDL 3/2022 Y SU MODIFICACIÓN POR EL RDL 6/2022,  ALGUNO DE LOS RESULTADOS DEL CÁLCULO REALIZADO SIGUIENDO DICHO ARTÍCULO REFLEJADO EN LAS TABLAS 3, SEA &gt; 5%</t>
  </si>
  <si>
    <t>Los coeficientes sombreados deben se actualizados a medida que sean publicados en el BOE</t>
  </si>
  <si>
    <t>MATERIALES</t>
  </si>
  <si>
    <t>ABREVIATURA</t>
  </si>
  <si>
    <t>Energía</t>
  </si>
  <si>
    <t>HOJA INDICES</t>
  </si>
  <si>
    <t>* Se deberán introducir los porcentajes correspondientes a los Gastos Generales, que pueden variar entre el 13% y 17%. Y el Beneficio Industrial que es un porcentaje fijo del 6%</t>
  </si>
  <si>
    <t>* Se deberá introducir el presupuesto de Licitación y el de Adjudicación sin IVA. La hoja calculará la baja resultante.</t>
  </si>
  <si>
    <r>
      <t xml:space="preserve">* Se deberá acudir a la hoja de "indices" y copiar los indices correpondientes al mes y año que se especifica en la casilla </t>
    </r>
    <r>
      <rPr>
        <b/>
        <sz val="11"/>
        <color rgb="FF000000"/>
        <rFont val="Calibri"/>
        <family val="2"/>
        <scheme val="minor"/>
      </rPr>
      <t>H8</t>
    </r>
  </si>
  <si>
    <t>P.E.C. €</t>
  </si>
  <si>
    <t xml:space="preserve">Total importe certificado (P.E.C.) </t>
  </si>
  <si>
    <t>¿PROCEDE LA APLICACIÓN del RDL 3/2022Y SU MODIFICACIÓN POR EL RDL 6/2022 DE LA REVISIÓN EXCEPCIONAL DE PRECIOS?</t>
  </si>
  <si>
    <r>
      <t xml:space="preserve">* </t>
    </r>
    <r>
      <rPr>
        <b/>
        <u/>
        <sz val="11"/>
        <color rgb="FF000000"/>
        <rFont val="Calibri"/>
        <family val="2"/>
        <scheme val="minor"/>
      </rPr>
      <t>IMPORTANTE</t>
    </r>
    <r>
      <rPr>
        <sz val="11"/>
        <color indexed="8"/>
        <rFont val="Calibri"/>
        <family val="2"/>
        <scheme val="minor"/>
      </rPr>
      <t>: es necesario indicar si el PCAP contempla una fórmula de revisió. Comprobar este extremo</t>
    </r>
  </si>
  <si>
    <t>Anuncio adjudicación o formalización</t>
  </si>
  <si>
    <t>MES</t>
  </si>
  <si>
    <t>ENERO</t>
  </si>
  <si>
    <t>FEBRERO</t>
  </si>
  <si>
    <t>MARZO</t>
  </si>
  <si>
    <t>ABRIL</t>
  </si>
  <si>
    <t>MAYO</t>
  </si>
  <si>
    <t>JUNIO</t>
  </si>
  <si>
    <t>JULIO</t>
  </si>
  <si>
    <t>AGOSTO</t>
  </si>
  <si>
    <t>SEPTIEMBRE</t>
  </si>
  <si>
    <t>OCTUBRE</t>
  </si>
  <si>
    <t>NOVIEMBRE</t>
  </si>
  <si>
    <t>DICIEMBRE</t>
  </si>
  <si>
    <r>
      <t>M</t>
    </r>
    <r>
      <rPr>
        <b/>
        <vertAlign val="subscript"/>
        <sz val="9"/>
        <color theme="1"/>
        <rFont val="Arial"/>
        <family val="2"/>
      </rPr>
      <t>13</t>
    </r>
  </si>
  <si>
    <r>
      <t>M</t>
    </r>
    <r>
      <rPr>
        <b/>
        <vertAlign val="subscript"/>
        <sz val="9"/>
        <color theme="1"/>
        <rFont val="Arial"/>
        <family val="2"/>
      </rPr>
      <t>14</t>
    </r>
  </si>
  <si>
    <r>
      <t>M</t>
    </r>
    <r>
      <rPr>
        <b/>
        <vertAlign val="subscript"/>
        <sz val="9"/>
        <color theme="1"/>
        <rFont val="Arial"/>
        <family val="2"/>
      </rPr>
      <t xml:space="preserve">15 </t>
    </r>
  </si>
  <si>
    <r>
      <t>M</t>
    </r>
    <r>
      <rPr>
        <b/>
        <vertAlign val="subscript"/>
        <sz val="9"/>
        <color theme="1"/>
        <rFont val="Arial"/>
        <family val="2"/>
      </rPr>
      <t xml:space="preserve">16 </t>
    </r>
  </si>
  <si>
    <r>
      <t>M</t>
    </r>
    <r>
      <rPr>
        <b/>
        <vertAlign val="subscript"/>
        <sz val="9"/>
        <color theme="1"/>
        <rFont val="Arial"/>
        <family val="2"/>
      </rPr>
      <t>17</t>
    </r>
  </si>
  <si>
    <r>
      <t>M</t>
    </r>
    <r>
      <rPr>
        <b/>
        <vertAlign val="subscript"/>
        <sz val="9"/>
        <color theme="1"/>
        <rFont val="Arial"/>
        <family val="2"/>
      </rPr>
      <t>18</t>
    </r>
    <r>
      <rPr>
        <b/>
        <sz val="9"/>
        <color theme="1"/>
        <rFont val="Arial"/>
        <family val="2"/>
      </rPr>
      <t xml:space="preserve"> </t>
    </r>
  </si>
  <si>
    <r>
      <t>M</t>
    </r>
    <r>
      <rPr>
        <b/>
        <vertAlign val="subscript"/>
        <sz val="9"/>
        <color theme="1"/>
        <rFont val="Arial"/>
        <family val="2"/>
      </rPr>
      <t>19</t>
    </r>
  </si>
  <si>
    <r>
      <t>M</t>
    </r>
    <r>
      <rPr>
        <b/>
        <vertAlign val="subscript"/>
        <sz val="9"/>
        <color theme="1"/>
        <rFont val="Arial"/>
        <family val="2"/>
      </rPr>
      <t>20</t>
    </r>
    <r>
      <rPr>
        <b/>
        <sz val="9"/>
        <color theme="1"/>
        <rFont val="Arial"/>
        <family val="2"/>
      </rPr>
      <t xml:space="preserve"> </t>
    </r>
  </si>
  <si>
    <r>
      <t>M</t>
    </r>
    <r>
      <rPr>
        <b/>
        <vertAlign val="subscript"/>
        <sz val="9"/>
        <color theme="1"/>
        <rFont val="Arial"/>
        <family val="2"/>
      </rPr>
      <t xml:space="preserve">21 </t>
    </r>
  </si>
  <si>
    <r>
      <t>M</t>
    </r>
    <r>
      <rPr>
        <b/>
        <vertAlign val="subscript"/>
        <sz val="9"/>
        <color theme="1"/>
        <rFont val="Arial"/>
        <family val="2"/>
      </rPr>
      <t>22</t>
    </r>
    <r>
      <rPr>
        <b/>
        <sz val="9"/>
        <color theme="1"/>
        <rFont val="Arial"/>
        <family val="2"/>
      </rPr>
      <t xml:space="preserve"> </t>
    </r>
  </si>
  <si>
    <r>
      <t>M</t>
    </r>
    <r>
      <rPr>
        <b/>
        <vertAlign val="subscript"/>
        <sz val="9"/>
        <color theme="1"/>
        <rFont val="Arial"/>
        <family val="2"/>
      </rPr>
      <t>23</t>
    </r>
  </si>
  <si>
    <r>
      <t>M</t>
    </r>
    <r>
      <rPr>
        <b/>
        <vertAlign val="subscript"/>
        <sz val="9"/>
        <color theme="1"/>
        <rFont val="Arial"/>
        <family val="2"/>
      </rPr>
      <t>24</t>
    </r>
  </si>
  <si>
    <t>SÍ</t>
  </si>
  <si>
    <t>NO</t>
  </si>
  <si>
    <t>* En la tabla de "SITUACIÓN EXPEDIENTE"  cuando no se haya alcanzado la fase indicada: Licitación, Formalización, Publicación,etc.., en la casilla de fecha se introducirá el número 0</t>
  </si>
  <si>
    <t>IMPORTANTE: ESTE EXCELL SOLO SIRVE PARA OBRAS EJECUTADAS EN LOS AÑOS 2021 - 2022 Y FÓRMULA DE APLICACIÓN nº 811</t>
  </si>
  <si>
    <t>Fecha a considerar para indices 0 para procedencia:</t>
  </si>
  <si>
    <t>* Para que el excell funcione correctamente se deberán introducir todas las fechas de los actos administrativos que se hayan cumplido hasta la fecha</t>
  </si>
  <si>
    <t>Fecha límite presentación proposiciones</t>
  </si>
  <si>
    <t>HOJA INDICES BASE 0 PROCEDENCIA - HOJA INDICES BASE O CÁLCULO IMPORTE</t>
  </si>
  <si>
    <t>Fecha inicio periodo para Revisión</t>
  </si>
  <si>
    <t>Fecha Final periodo para Revisión</t>
  </si>
  <si>
    <t>MESES</t>
  </si>
  <si>
    <r>
      <t>M</t>
    </r>
    <r>
      <rPr>
        <b/>
        <vertAlign val="subscript"/>
        <sz val="9"/>
        <color theme="1"/>
        <rFont val="Arial"/>
        <family val="2"/>
      </rPr>
      <t>24</t>
    </r>
    <r>
      <rPr>
        <sz val="11"/>
        <color theme="1"/>
        <rFont val="Calibri"/>
        <family val="2"/>
        <scheme val="minor"/>
      </rPr>
      <t/>
    </r>
  </si>
  <si>
    <t>IMPORTANTE: VALIDACIÓN POR DURACIÓN CONTRATO</t>
  </si>
  <si>
    <t>* Si la duración del contrato es inferior a 4 meses: NO PROCEDE LA REVISIÓN EXCEPCIONAL DE PRECIOS</t>
  </si>
  <si>
    <t>* Si el contrato tiene una duración igual o superior a 12 meses el periodo mínimo a considerar para solicitar la procedencia de la revisión es de 12 meses y máximo 24 meses</t>
  </si>
  <si>
    <t>* Si la duración del contrato es entre 4 y 12 meses: Para comprobar la procedencia de la Revisión Excepcional de  Precios deberá contemplar la totalidad de los importes certificados</t>
  </si>
  <si>
    <t>* El periodo a considerar para solicitar la Revisión Excepcional de Precios deberá ser posterior a 01/01/2021</t>
  </si>
  <si>
    <r>
      <t>Notas: La TABLA 3 contiene los cálculos de incremento de precios en función de las cantidades de las certificaciones y el coeficiente K</t>
    </r>
    <r>
      <rPr>
        <b/>
        <vertAlign val="subscript"/>
        <sz val="11"/>
        <color rgb="FFFF0000"/>
        <rFont val="Calibri"/>
        <family val="2"/>
        <scheme val="minor"/>
      </rPr>
      <t>t</t>
    </r>
    <r>
      <rPr>
        <b/>
        <sz val="11"/>
        <color rgb="FFFF0000"/>
        <rFont val="Calibri"/>
        <family val="2"/>
        <scheme val="minor"/>
      </rPr>
      <t xml:space="preserve"> de la TABLA 2.
</t>
    </r>
    <r>
      <rPr>
        <b/>
        <u/>
        <sz val="11"/>
        <color rgb="FFFF0000"/>
        <rFont val="Calibri"/>
        <family val="2"/>
        <scheme val="minor"/>
      </rPr>
      <t>Introduciendo las cantidades en las columnas "IMPORTE €", el incremento y el porcentaje se calculan automáticamente.</t>
    </r>
  </si>
  <si>
    <t>Los importes a introducir en la Tabla 3 son los importes líquidos con IVA. Se deberán introducir en la casilla correspondiente al mes a que se refiere la certificación.</t>
  </si>
  <si>
    <t>Fórmula 811</t>
  </si>
  <si>
    <t>PLAZO DURACIÓN CONTRATO</t>
  </si>
  <si>
    <t>º</t>
  </si>
  <si>
    <t>SE DEBERÁN INTRODUCIR LAS CERTIFICACIONES COMPRENDIDAS ENTRE LA FECHA INICIO PERIODO DE REVISIÓN Y LA FECHA FINAL FINAL PERIODO DE REVISIÓN</t>
  </si>
  <si>
    <t>LAS CASILLAS CORRESPONDIENTES A LAS CERTIFICACIONES FUERA DEL RANGO ENTRE INICIO Y FINAL PERIODO REVISIÓN SE DEBERÁN DEJAR EN BLANCO</t>
  </si>
  <si>
    <t>Aprobación Certificación Final</t>
  </si>
  <si>
    <t>CERTIFICACIÓN FINAL</t>
  </si>
  <si>
    <t>FINAL</t>
  </si>
  <si>
    <t>LA CERTIFICACIÓN FINAL SE DEBERÁ INTRODUCIR SIN INCREMENTARLA CON EL IMPORTE CORRESPONDIENTE A LA REVISIÓN EXCEPCIONAL DE PRECIOS</t>
  </si>
  <si>
    <t>CONTROL DE VERSIONES DE LA HOJA EXCELL DE CÁLCULO REVISIÓN EXCEPCIONAL DE PRECIOS</t>
  </si>
  <si>
    <t>VERSIÓN</t>
  </si>
  <si>
    <t>FECHA MODIFICACIÓN</t>
  </si>
  <si>
    <t>MOTIVO MODIFICACIÓN</t>
  </si>
  <si>
    <t>1ª</t>
  </si>
  <si>
    <t>2ª</t>
  </si>
  <si>
    <t>Modificación para adaptarse a la modificación del RDL 3/2022 y rdl 6/2022, al RDL 14/2022, 1 de agosto con entrada en vigor el 02/08/2022</t>
  </si>
  <si>
    <t>3ª</t>
  </si>
  <si>
    <t>Se modifica el Excell para introducir el cálculo de la Certificación Final y para adaptar la hoja al criterio expresado por la JCCP del Estado en su informe correspondiente al expediente 14/22, en relación con la fecha a considerar para entender que el RDL es aplicable por encontrarse el contrato en ejecución</t>
  </si>
  <si>
    <t>4ª</t>
  </si>
  <si>
    <t>Se modifica la hoja Excell por la publicación de la Orden HFP/2022 de 8 de noviembre por la que se establece la relación de otros materiales cuyo incremento deberá tenerse en cuenta a efetos de la revisión excepcional de precios de los contratos de obras prevista en el RDL 3/2022 de 1 de marzo</t>
  </si>
  <si>
    <t>V 4,1</t>
  </si>
  <si>
    <t>Se modifica la  hoja PROCEDENCIA2 celdas E21 a E44 donde recogen los índices indicados en la hoja INDICES donde se cogen los índices de la columna G pero en lugar de empezar el la celda G7 se cogió por error desde la celda G6 y sucesiva</t>
  </si>
  <si>
    <t>V 4.1.a</t>
  </si>
  <si>
    <t>Actualización indices precios 2º trimestre 2022</t>
  </si>
  <si>
    <t>V.4.1.b</t>
  </si>
  <si>
    <t>Corrección error en hoja "Procedencia 2"</t>
  </si>
  <si>
    <t>ANUALIDAD 2023</t>
  </si>
  <si>
    <t>ANUALIDAD 2024</t>
  </si>
  <si>
    <t>M1 (01/2023)</t>
  </si>
  <si>
    <t>M2 (02/2023)</t>
  </si>
  <si>
    <t>M3 (03/2023)</t>
  </si>
  <si>
    <t>M4 (04/2023)</t>
  </si>
  <si>
    <t>M5 (05/2023)</t>
  </si>
  <si>
    <t>M6 (06/2023)</t>
  </si>
  <si>
    <t>M7 (07/2023)</t>
  </si>
  <si>
    <t>M8 (08/2023)</t>
  </si>
  <si>
    <t>M9 (09/2023)</t>
  </si>
  <si>
    <t>M10 (10/2023)</t>
  </si>
  <si>
    <t>M11 (11/2023)</t>
  </si>
  <si>
    <t>M12 (12/2023)</t>
  </si>
  <si>
    <t>M1 (01/2024)</t>
  </si>
  <si>
    <t>M2 (02/2024)</t>
  </si>
  <si>
    <t>M3 (03/2024)</t>
  </si>
  <si>
    <t>M4 (04/2024)</t>
  </si>
  <si>
    <t>M5 (05/2024)</t>
  </si>
  <si>
    <t>M6 (06/2024)</t>
  </si>
  <si>
    <t>M7 (07/2024)</t>
  </si>
  <si>
    <t>M8 (08/2024)</t>
  </si>
  <si>
    <t>M9 (09/2024)</t>
  </si>
  <si>
    <t>M10 (10/2024)</t>
  </si>
  <si>
    <t>M11 (11/2024)</t>
  </si>
  <si>
    <t>M12 (12/2024)</t>
  </si>
  <si>
    <r>
      <t>M</t>
    </r>
    <r>
      <rPr>
        <b/>
        <vertAlign val="subscript"/>
        <sz val="9"/>
        <color theme="1"/>
        <rFont val="Arial"/>
        <family val="2"/>
      </rPr>
      <t>25</t>
    </r>
  </si>
  <si>
    <r>
      <t>M</t>
    </r>
    <r>
      <rPr>
        <b/>
        <vertAlign val="subscript"/>
        <sz val="9"/>
        <color theme="1"/>
        <rFont val="Arial"/>
        <family val="2"/>
      </rPr>
      <t>26</t>
    </r>
  </si>
  <si>
    <r>
      <t>M</t>
    </r>
    <r>
      <rPr>
        <b/>
        <vertAlign val="subscript"/>
        <sz val="9"/>
        <color theme="1"/>
        <rFont val="Arial"/>
        <family val="2"/>
      </rPr>
      <t xml:space="preserve">27 </t>
    </r>
  </si>
  <si>
    <r>
      <t>M</t>
    </r>
    <r>
      <rPr>
        <b/>
        <vertAlign val="subscript"/>
        <sz val="9"/>
        <color theme="1"/>
        <rFont val="Arial"/>
        <family val="2"/>
      </rPr>
      <t xml:space="preserve">28 </t>
    </r>
  </si>
  <si>
    <r>
      <t>M</t>
    </r>
    <r>
      <rPr>
        <b/>
        <vertAlign val="subscript"/>
        <sz val="9"/>
        <color theme="1"/>
        <rFont val="Arial"/>
        <family val="2"/>
      </rPr>
      <t>29</t>
    </r>
  </si>
  <si>
    <r>
      <t>M</t>
    </r>
    <r>
      <rPr>
        <b/>
        <vertAlign val="subscript"/>
        <sz val="9"/>
        <color theme="1"/>
        <rFont val="Arial"/>
        <family val="2"/>
      </rPr>
      <t xml:space="preserve">30 </t>
    </r>
  </si>
  <si>
    <r>
      <t>M</t>
    </r>
    <r>
      <rPr>
        <b/>
        <vertAlign val="subscript"/>
        <sz val="9"/>
        <color theme="1"/>
        <rFont val="Arial"/>
        <family val="2"/>
      </rPr>
      <t>31</t>
    </r>
  </si>
  <si>
    <r>
      <t>M</t>
    </r>
    <r>
      <rPr>
        <b/>
        <vertAlign val="subscript"/>
        <sz val="9"/>
        <color theme="1"/>
        <rFont val="Arial"/>
        <family val="2"/>
      </rPr>
      <t xml:space="preserve">32 </t>
    </r>
  </si>
  <si>
    <r>
      <t>M</t>
    </r>
    <r>
      <rPr>
        <b/>
        <vertAlign val="subscript"/>
        <sz val="9"/>
        <color theme="1"/>
        <rFont val="Arial"/>
        <family val="2"/>
      </rPr>
      <t xml:space="preserve">33 </t>
    </r>
  </si>
  <si>
    <r>
      <t>M</t>
    </r>
    <r>
      <rPr>
        <b/>
        <vertAlign val="subscript"/>
        <sz val="9"/>
        <color theme="1"/>
        <rFont val="Arial"/>
        <family val="2"/>
      </rPr>
      <t xml:space="preserve">34 </t>
    </r>
  </si>
  <si>
    <r>
      <t>M</t>
    </r>
    <r>
      <rPr>
        <b/>
        <vertAlign val="subscript"/>
        <sz val="9"/>
        <color theme="1"/>
        <rFont val="Arial"/>
        <family val="2"/>
      </rPr>
      <t>35</t>
    </r>
  </si>
  <si>
    <r>
      <t>M</t>
    </r>
    <r>
      <rPr>
        <b/>
        <vertAlign val="subscript"/>
        <sz val="9"/>
        <color theme="1"/>
        <rFont val="Arial"/>
        <family val="2"/>
      </rPr>
      <t>36</t>
    </r>
  </si>
  <si>
    <t xml:space="preserve">ANUALIDAD </t>
  </si>
  <si>
    <r>
      <t>M</t>
    </r>
    <r>
      <rPr>
        <b/>
        <vertAlign val="subscript"/>
        <sz val="9"/>
        <color theme="1"/>
        <rFont val="Arial"/>
        <family val="2"/>
      </rPr>
      <t>39</t>
    </r>
  </si>
  <si>
    <r>
      <t>M</t>
    </r>
    <r>
      <rPr>
        <b/>
        <vertAlign val="subscript"/>
        <sz val="9"/>
        <color theme="1"/>
        <rFont val="Arial"/>
        <family val="2"/>
      </rPr>
      <t>37</t>
    </r>
  </si>
  <si>
    <r>
      <t>M</t>
    </r>
    <r>
      <rPr>
        <b/>
        <vertAlign val="subscript"/>
        <sz val="9"/>
        <color theme="1"/>
        <rFont val="Arial"/>
        <family val="2"/>
      </rPr>
      <t>38</t>
    </r>
  </si>
  <si>
    <r>
      <t>M</t>
    </r>
    <r>
      <rPr>
        <b/>
        <vertAlign val="subscript"/>
        <sz val="9"/>
        <color theme="1"/>
        <rFont val="Arial"/>
        <family val="2"/>
      </rPr>
      <t xml:space="preserve">40 </t>
    </r>
  </si>
  <si>
    <r>
      <t>M</t>
    </r>
    <r>
      <rPr>
        <b/>
        <vertAlign val="subscript"/>
        <sz val="9"/>
        <color theme="1"/>
        <rFont val="Arial"/>
        <family val="2"/>
      </rPr>
      <t>41</t>
    </r>
  </si>
  <si>
    <r>
      <t>M</t>
    </r>
    <r>
      <rPr>
        <b/>
        <vertAlign val="subscript"/>
        <sz val="9"/>
        <color theme="1"/>
        <rFont val="Arial"/>
        <family val="2"/>
      </rPr>
      <t xml:space="preserve">42 </t>
    </r>
  </si>
  <si>
    <r>
      <t>M</t>
    </r>
    <r>
      <rPr>
        <b/>
        <vertAlign val="subscript"/>
        <sz val="9"/>
        <color theme="1"/>
        <rFont val="Arial"/>
        <family val="2"/>
      </rPr>
      <t>43</t>
    </r>
  </si>
  <si>
    <r>
      <t>M</t>
    </r>
    <r>
      <rPr>
        <b/>
        <vertAlign val="subscript"/>
        <sz val="9"/>
        <color theme="1"/>
        <rFont val="Arial"/>
        <family val="2"/>
      </rPr>
      <t>44</t>
    </r>
  </si>
  <si>
    <r>
      <t>M</t>
    </r>
    <r>
      <rPr>
        <b/>
        <vertAlign val="subscript"/>
        <sz val="9"/>
        <color theme="1"/>
        <rFont val="Arial"/>
        <family val="2"/>
      </rPr>
      <t xml:space="preserve">45 </t>
    </r>
  </si>
  <si>
    <r>
      <t>M</t>
    </r>
    <r>
      <rPr>
        <b/>
        <vertAlign val="subscript"/>
        <sz val="9"/>
        <color theme="1"/>
        <rFont val="Arial"/>
        <family val="2"/>
      </rPr>
      <t xml:space="preserve">46 </t>
    </r>
  </si>
  <si>
    <r>
      <t>M</t>
    </r>
    <r>
      <rPr>
        <b/>
        <vertAlign val="subscript"/>
        <sz val="9"/>
        <color theme="1"/>
        <rFont val="Arial"/>
        <family val="2"/>
      </rPr>
      <t>47</t>
    </r>
  </si>
  <si>
    <r>
      <t>M</t>
    </r>
    <r>
      <rPr>
        <b/>
        <vertAlign val="subscript"/>
        <sz val="9"/>
        <color theme="1"/>
        <rFont val="Arial"/>
        <family val="2"/>
      </rPr>
      <t>48</t>
    </r>
  </si>
  <si>
    <r>
      <t>M</t>
    </r>
    <r>
      <rPr>
        <b/>
        <vertAlign val="subscript"/>
        <sz val="9"/>
        <color theme="1"/>
        <rFont val="Arial"/>
        <family val="2"/>
      </rPr>
      <t>42</t>
    </r>
    <r>
      <rPr>
        <b/>
        <sz val="9"/>
        <color theme="1"/>
        <rFont val="Arial"/>
        <family val="2"/>
      </rPr>
      <t xml:space="preserve"> </t>
    </r>
  </si>
  <si>
    <r>
      <t>M</t>
    </r>
    <r>
      <rPr>
        <b/>
        <vertAlign val="subscript"/>
        <sz val="9"/>
        <color theme="1"/>
        <rFont val="Arial"/>
        <family val="2"/>
      </rPr>
      <t>45</t>
    </r>
    <r>
      <rPr>
        <b/>
        <sz val="9"/>
        <color theme="1"/>
        <rFont val="Arial"/>
        <family val="2"/>
      </rPr>
      <t xml:space="preserve"> </t>
    </r>
  </si>
  <si>
    <r>
      <t>M</t>
    </r>
    <r>
      <rPr>
        <b/>
        <vertAlign val="subscript"/>
        <sz val="9"/>
        <color theme="1"/>
        <rFont val="Arial"/>
        <family val="2"/>
      </rPr>
      <t>46</t>
    </r>
    <r>
      <rPr>
        <b/>
        <sz val="9"/>
        <color theme="1"/>
        <rFont val="Arial"/>
        <family val="2"/>
      </rPr>
      <t xml:space="preserve"> </t>
    </r>
  </si>
  <si>
    <t>CERTIFICACIONES INTRODUCIDAS</t>
  </si>
  <si>
    <t>CERTIFICACIONES MAXIMAS  A CONSIDERAR</t>
  </si>
  <si>
    <t>De acuerdo con el RD-Ley 14/2022, dipsosición adicional novena, Las certificaciones máximas a considerar serán de 24. Y el mínimo de certificaciones  a considerar será de 4.</t>
  </si>
  <si>
    <t>CUANTÍA MÁXIMA QUE PUEDE ASCENDER LA REVISIÓN( sin IVA):</t>
  </si>
  <si>
    <t>IMPORTANTE: El importe máximo que puede ascender la cuantía de la revisión es del 20% del Presupuesto de Adjudicación ( artículo 7 RD Ley 3/2022)</t>
  </si>
  <si>
    <t>V.5</t>
  </si>
  <si>
    <t>Se ha incrementado las anualidades a tener en cuenta hasta el año 2024.                       Asi mismo se ha introducido el aviso que la cuantía máxima de la revisión será el 20% del Presupuesto de Adjudicación.</t>
  </si>
  <si>
    <t>V.5.1</t>
  </si>
  <si>
    <t>Actualización indices tercer trimestre 2022 (BOE 24/03/2023)</t>
  </si>
  <si>
    <t>V.5.1 a</t>
  </si>
  <si>
    <t>V.5.1.b</t>
  </si>
  <si>
    <t>Ampliación términos considerados para cálculo Certificación Final</t>
  </si>
  <si>
    <t>V.5.1.c</t>
  </si>
  <si>
    <t>Actualización indices cuarto trimestre 2022 (BOE 235 02/10/2023)</t>
  </si>
  <si>
    <t>V.5.1.d</t>
  </si>
  <si>
    <t>Actualización indices primer trimestre 2023 (BOE 255 25/10/2023)</t>
  </si>
  <si>
    <t>V.5.1.e</t>
  </si>
  <si>
    <t>Actualización indices segundo trimestre 2023 (BOE 303 20/12/2023)</t>
  </si>
  <si>
    <t>Corrección error en hoja "Procedencia 2" suma importes certificaciones</t>
  </si>
  <si>
    <t>V.5.1.f</t>
  </si>
  <si>
    <t>Corrección indice material Productos Químicos (Q) -Enero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</si>
</sst>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
    <numFmt numFmtId="165" formatCode="0.000"/>
    <numFmt numFmtId="166" formatCode="0.000000"/>
    <numFmt numFmtId="167" formatCode="#,##0.00\ &quot;€&quot;"/>
    <numFmt numFmtId="168" formatCode="#,##0.00\ _€"/>
    <numFmt numFmtId="169" formatCode=";;;"/>
    <numFmt numFmtId="170" formatCode="[$-C0A]mmm\-yy;@"/>
    <numFmt numFmtId="171" formatCode="#.##0.00\ &quot;€&quot;"/>
  </numFmts>
  <fonts count="51" x14ac:knownFonts="1">
    <font>
      <sz val="11"/>
      <color indexed="8"/>
      <name val="Calibri"/>
      <family val="2"/>
      <scheme val="minor"/>
    </font>
    <font>
      <sz val="11"/>
      <color theme="1"/>
      <name val="Calibri"/>
      <family val="2"/>
      <scheme val="minor"/>
    </font>
    <font>
      <b/>
      <sz val="10"/>
      <color indexed="8"/>
      <name val="Arial"/>
      <family val="2"/>
    </font>
    <font>
      <b/>
      <sz val="9"/>
      <color theme="1"/>
      <name val="Arial"/>
      <family val="2"/>
    </font>
    <font>
      <b/>
      <vertAlign val="subscript"/>
      <sz val="9"/>
      <color theme="1"/>
      <name val="Arial"/>
      <family val="2"/>
    </font>
    <font>
      <b/>
      <sz val="9"/>
      <color rgb="FFFF0000"/>
      <name val="Arial"/>
      <family val="2"/>
    </font>
    <font>
      <b/>
      <vertAlign val="subscript"/>
      <sz val="9"/>
      <color rgb="FFFF0000"/>
      <name val="Arial"/>
      <family val="2"/>
    </font>
    <font>
      <sz val="9"/>
      <color rgb="FFFF0000"/>
      <name val="Arial"/>
      <family val="2"/>
    </font>
    <font>
      <sz val="9"/>
      <color theme="1"/>
      <name val="Arial"/>
      <family val="2"/>
    </font>
    <font>
      <sz val="8"/>
      <name val="Calibri"/>
      <family val="2"/>
      <scheme val="minor"/>
    </font>
    <font>
      <b/>
      <sz val="10"/>
      <color rgb="FFFF0000"/>
      <name val="Arial"/>
      <family val="2"/>
    </font>
    <font>
      <b/>
      <sz val="11"/>
      <color rgb="FFFF0000"/>
      <name val="Calibri"/>
      <family val="2"/>
      <scheme val="minor"/>
    </font>
    <font>
      <b/>
      <u/>
      <sz val="11"/>
      <color rgb="FFFF0000"/>
      <name val="Calibri"/>
      <family val="2"/>
      <scheme val="minor"/>
    </font>
    <font>
      <b/>
      <vertAlign val="subscript"/>
      <sz val="11"/>
      <color rgb="FFFF0000"/>
      <name val="Calibri"/>
      <family val="2"/>
      <scheme val="minor"/>
    </font>
    <font>
      <sz val="11"/>
      <color rgb="FFFF0000"/>
      <name val="Calibri"/>
      <family val="2"/>
      <scheme val="minor"/>
    </font>
    <font>
      <vertAlign val="subscript"/>
      <sz val="11"/>
      <color rgb="FFFF0000"/>
      <name val="Calibri"/>
      <family val="2"/>
      <scheme val="minor"/>
    </font>
    <font>
      <b/>
      <sz val="14"/>
      <color indexed="8"/>
      <name val="Calibri"/>
      <family val="2"/>
      <scheme val="minor"/>
    </font>
    <font>
      <b/>
      <sz val="9"/>
      <color theme="1"/>
      <name val="Calibri"/>
      <family val="2"/>
      <scheme val="minor"/>
    </font>
    <font>
      <b/>
      <vertAlign val="subscript"/>
      <sz val="9"/>
      <color theme="1"/>
      <name val="Calibri"/>
      <family val="2"/>
      <scheme val="minor"/>
    </font>
    <font>
      <b/>
      <sz val="8"/>
      <color rgb="FFFF0000"/>
      <name val="Arial"/>
      <family val="2"/>
    </font>
    <font>
      <b/>
      <sz val="8"/>
      <color theme="1"/>
      <name val="Arial"/>
      <family val="2"/>
    </font>
    <font>
      <b/>
      <vertAlign val="subscript"/>
      <sz val="8"/>
      <color theme="1"/>
      <name val="Arial"/>
      <family val="2"/>
    </font>
    <font>
      <sz val="8"/>
      <color theme="1"/>
      <name val="Arial"/>
      <family val="2"/>
    </font>
    <font>
      <u/>
      <sz val="11"/>
      <color rgb="FFFF0000"/>
      <name val="Calibri"/>
      <family val="2"/>
      <scheme val="minor"/>
    </font>
    <font>
      <b/>
      <sz val="11"/>
      <color indexed="8"/>
      <name val="Calibri"/>
      <family val="2"/>
      <scheme val="minor"/>
    </font>
    <font>
      <b/>
      <u/>
      <sz val="11"/>
      <color indexed="8"/>
      <name val="Calibri"/>
      <family val="2"/>
      <scheme val="minor"/>
    </font>
    <font>
      <sz val="14"/>
      <color indexed="8"/>
      <name val="Arial Black"/>
      <family val="2"/>
    </font>
    <font>
      <b/>
      <i/>
      <sz val="11"/>
      <color rgb="FFFF0000"/>
      <name val="Calibri"/>
      <family val="2"/>
      <scheme val="minor"/>
    </font>
    <font>
      <u val="double"/>
      <sz val="14"/>
      <color indexed="8"/>
      <name val="Arial Black"/>
      <family val="2"/>
    </font>
    <font>
      <b/>
      <sz val="11"/>
      <color rgb="FF000000"/>
      <name val="Calibri"/>
      <family val="2"/>
      <scheme val="minor"/>
    </font>
    <font>
      <b/>
      <u/>
      <sz val="11"/>
      <color rgb="FF000000"/>
      <name val="Calibri"/>
      <family val="2"/>
      <scheme val="minor"/>
    </font>
    <font>
      <b/>
      <u/>
      <sz val="14"/>
      <color indexed="8"/>
      <name val="Arial"/>
      <family val="2"/>
    </font>
    <font>
      <sz val="9"/>
      <color indexed="8"/>
      <name val="Arial"/>
    </font>
    <font>
      <b/>
      <sz val="10"/>
      <color indexed="8"/>
      <name val="Arial"/>
    </font>
    <font>
      <b/>
      <u/>
      <sz val="14"/>
      <color rgb="FFFF0000"/>
      <name val="Arial"/>
      <family val="2"/>
    </font>
    <font>
      <b/>
      <sz val="16"/>
      <color indexed="8"/>
      <name val="Arial"/>
      <family val="2"/>
    </font>
    <font>
      <b/>
      <sz val="11"/>
      <color indexed="8"/>
      <name val="Arial Black"/>
      <family val="2"/>
    </font>
    <font>
      <b/>
      <sz val="16"/>
      <color rgb="FFFF0000"/>
      <name val="Arial"/>
      <family val="2"/>
    </font>
    <font>
      <sz val="16"/>
      <color rgb="FFFF0000"/>
      <name val="Calibri"/>
      <family val="2"/>
      <scheme val="minor"/>
    </font>
    <font>
      <sz val="8"/>
      <color rgb="FFFF0000"/>
      <name val="Calibri"/>
      <family val="2"/>
      <scheme val="minor"/>
    </font>
    <font>
      <b/>
      <u/>
      <sz val="16"/>
      <color rgb="FFFF0000"/>
      <name val="Arial"/>
      <family val="2"/>
    </font>
    <font>
      <b/>
      <sz val="9"/>
      <color indexed="8"/>
      <name val="Arial"/>
      <family val="2"/>
    </font>
    <font>
      <sz val="12"/>
      <color indexed="8"/>
      <name val="Arial"/>
      <family val="2"/>
    </font>
    <font>
      <b/>
      <sz val="12"/>
      <color indexed="8"/>
      <name val="Arial"/>
      <family val="2"/>
    </font>
    <font>
      <b/>
      <u/>
      <sz val="12"/>
      <color indexed="8"/>
      <name val="Arial"/>
      <family val="2"/>
    </font>
    <font>
      <sz val="12"/>
      <color rgb="FF000000"/>
      <name val="Arial"/>
      <family val="2"/>
    </font>
    <font>
      <b/>
      <sz val="11"/>
      <name val="Calibri"/>
      <family val="2"/>
      <scheme val="minor"/>
    </font>
    <font>
      <sz val="11"/>
      <name val="Calibri"/>
      <family val="2"/>
      <scheme val="minor"/>
    </font>
    <font>
      <b/>
      <sz val="11"/>
      <color rgb="FFFF0000"/>
      <name val="Calibri"/>
      <family val="2"/>
    </font>
    <font>
      <sz val="11"/>
      <color rgb="FFFF0000"/>
      <name val="Calibri"/>
      <family val="2"/>
    </font>
    <font>
      <b/>
      <u/>
      <sz val="12"/>
      <color rgb="FFFF0000"/>
      <name val="Calibri"/>
      <family val="2"/>
      <scheme val="minor"/>
    </font>
  </fonts>
  <fills count="15">
    <fill>
      <patternFill patternType="none"/>
    </fill>
    <fill>
      <patternFill patternType="gray125"/>
    </fill>
    <fill>
      <patternFill patternType="solid">
        <fgColor theme="2"/>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rgb="FFFFC000"/>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7"/>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indexed="64"/>
      </left>
      <right/>
      <top style="medium">
        <color indexed="64"/>
      </top>
      <bottom style="medium">
        <color indexed="64"/>
      </bottom>
      <diagonal/>
    </border>
    <border>
      <left style="thin">
        <color indexed="9"/>
      </left>
      <right style="thin">
        <color indexed="9"/>
      </right>
      <top style="thin">
        <color indexed="9"/>
      </top>
      <bottom style="thin">
        <color indexed="9"/>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top style="medium">
        <color auto="1"/>
      </top>
      <bottom/>
      <diagonal/>
    </border>
    <border>
      <left style="medium">
        <color indexed="64"/>
      </left>
      <right/>
      <top/>
      <bottom/>
      <diagonal/>
    </border>
    <border>
      <left style="medium">
        <color auto="1"/>
      </left>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right/>
      <top/>
      <bottom style="medium">
        <color auto="1"/>
      </bottom>
      <diagonal/>
    </border>
    <border>
      <left style="medium">
        <color auto="1"/>
      </left>
      <right/>
      <top style="thin">
        <color auto="1"/>
      </top>
      <bottom/>
      <diagonal/>
    </border>
    <border>
      <left/>
      <right style="thin">
        <color indexed="64"/>
      </right>
      <top style="thin">
        <color indexed="64"/>
      </top>
      <bottom/>
      <diagonal/>
    </border>
    <border>
      <left/>
      <right style="medium">
        <color auto="1"/>
      </right>
      <top style="thin">
        <color auto="1"/>
      </top>
      <bottom/>
      <diagonal/>
    </border>
    <border>
      <left style="thin">
        <color indexed="9"/>
      </left>
      <right style="thin">
        <color indexed="9"/>
      </right>
      <top style="thin">
        <color indexed="9"/>
      </top>
      <bottom style="thin">
        <color indexed="9"/>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indexed="64"/>
      </left>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diagonal/>
    </border>
    <border>
      <left style="thin">
        <color indexed="64"/>
      </left>
      <right style="thin">
        <color indexed="64"/>
      </right>
      <top/>
      <bottom/>
      <diagonal/>
    </border>
    <border>
      <left style="thin">
        <color auto="1"/>
      </left>
      <right style="thin">
        <color auto="1"/>
      </right>
      <top style="thin">
        <color auto="1"/>
      </top>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371">
    <xf numFmtId="0" fontId="0" fillId="0" borderId="0" xfId="0"/>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165"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3" fillId="0" borderId="1" xfId="0" applyFont="1" applyBorder="1" applyAlignment="1">
      <alignment horizontal="center" vertical="center" wrapText="1"/>
    </xf>
    <xf numFmtId="166"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0" fillId="3" borderId="0" xfId="0" applyFill="1"/>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0" fillId="0" borderId="0" xfId="0" applyBorder="1"/>
    <xf numFmtId="0" fontId="5" fillId="0" borderId="0" xfId="0" applyFont="1" applyBorder="1" applyAlignment="1">
      <alignment horizontal="center" vertical="center" wrapText="1"/>
    </xf>
    <xf numFmtId="166" fontId="8" fillId="8" borderId="1" xfId="0" applyNumberFormat="1" applyFont="1" applyFill="1" applyBorder="1" applyAlignment="1">
      <alignment horizontal="center" vertical="center"/>
    </xf>
    <xf numFmtId="0" fontId="5" fillId="5" borderId="1" xfId="0" applyFont="1" applyFill="1" applyBorder="1" applyAlignment="1">
      <alignment horizontal="center" vertical="center"/>
    </xf>
    <xf numFmtId="0" fontId="2" fillId="0" borderId="0" xfId="0" applyFont="1" applyFill="1" applyBorder="1" applyAlignment="1">
      <alignment horizontal="left" vertical="top"/>
    </xf>
    <xf numFmtId="0" fontId="0" fillId="0" borderId="3" xfId="0" applyBorder="1"/>
    <xf numFmtId="0" fontId="0" fillId="2" borderId="3" xfId="0" applyFill="1" applyBorder="1"/>
    <xf numFmtId="0" fontId="0" fillId="9" borderId="3" xfId="0" applyFill="1" applyBorder="1"/>
    <xf numFmtId="0" fontId="0" fillId="0" borderId="0" xfId="0" applyNumberFormat="1" applyFill="1" applyAlignment="1">
      <alignment horizontal="left" vertical="top" wrapText="1"/>
    </xf>
    <xf numFmtId="0" fontId="3" fillId="4" borderId="3" xfId="0" applyFont="1" applyFill="1" applyBorder="1" applyAlignment="1">
      <alignment horizontal="center" vertical="center"/>
    </xf>
    <xf numFmtId="0" fontId="3" fillId="5" borderId="3" xfId="0" applyFont="1" applyFill="1" applyBorder="1" applyAlignment="1">
      <alignment horizontal="center" vertical="center"/>
    </xf>
    <xf numFmtId="0" fontId="3" fillId="6" borderId="3" xfId="0" applyFont="1" applyFill="1" applyBorder="1" applyAlignment="1">
      <alignment horizontal="center" vertical="center"/>
    </xf>
    <xf numFmtId="4" fontId="8" fillId="7" borderId="3" xfId="0" applyNumberFormat="1" applyFont="1" applyFill="1" applyBorder="1" applyAlignment="1">
      <alignment horizontal="center" vertical="center"/>
    </xf>
    <xf numFmtId="166" fontId="8" fillId="0" borderId="3" xfId="0" applyNumberFormat="1" applyFont="1" applyBorder="1" applyAlignment="1">
      <alignment horizontal="center" vertical="center"/>
    </xf>
    <xf numFmtId="4" fontId="8" fillId="0" borderId="3" xfId="0" applyNumberFormat="1" applyFont="1" applyBorder="1" applyAlignment="1">
      <alignment horizontal="center" vertical="center"/>
    </xf>
    <xf numFmtId="0" fontId="2" fillId="0" borderId="0" xfId="0" applyFont="1" applyFill="1" applyBorder="1" applyAlignment="1">
      <alignment horizontal="left" vertical="top"/>
    </xf>
    <xf numFmtId="0" fontId="14" fillId="0" borderId="3" xfId="0" applyFont="1" applyBorder="1"/>
    <xf numFmtId="166" fontId="8" fillId="0" borderId="0" xfId="0" applyNumberFormat="1" applyFont="1" applyFill="1" applyBorder="1" applyAlignment="1">
      <alignment horizontal="center" vertical="center"/>
    </xf>
    <xf numFmtId="0" fontId="14" fillId="0" borderId="0" xfId="0" applyFont="1"/>
    <xf numFmtId="0" fontId="5" fillId="0" borderId="1" xfId="0" applyFont="1" applyBorder="1" applyAlignment="1">
      <alignment horizontal="center" vertical="center"/>
    </xf>
    <xf numFmtId="0" fontId="5" fillId="0" borderId="8" xfId="0" applyFont="1" applyFill="1" applyBorder="1" applyAlignment="1">
      <alignment horizontal="center" vertical="center"/>
    </xf>
    <xf numFmtId="0" fontId="5" fillId="0" borderId="0" xfId="0" applyFont="1" applyAlignment="1">
      <alignment vertical="top" wrapText="1"/>
    </xf>
    <xf numFmtId="0" fontId="17" fillId="0" borderId="1" xfId="0" applyFont="1" applyBorder="1" applyAlignment="1">
      <alignment horizontal="center" vertical="center"/>
    </xf>
    <xf numFmtId="0" fontId="19" fillId="5" borderId="9" xfId="0" applyFont="1" applyFill="1" applyBorder="1" applyAlignment="1">
      <alignment horizontal="center" vertical="center"/>
    </xf>
    <xf numFmtId="0" fontId="20" fillId="0" borderId="10" xfId="0" applyFont="1" applyBorder="1" applyAlignment="1">
      <alignment horizontal="center" vertical="center"/>
    </xf>
    <xf numFmtId="166" fontId="20" fillId="0" borderId="11" xfId="0" applyNumberFormat="1" applyFont="1" applyBorder="1" applyAlignment="1">
      <alignment horizontal="center" vertical="center" wrapText="1"/>
    </xf>
    <xf numFmtId="166" fontId="17" fillId="0" borderId="1" xfId="0" applyNumberFormat="1" applyFont="1" applyBorder="1" applyAlignment="1">
      <alignment horizontal="center" vertical="center"/>
    </xf>
    <xf numFmtId="166" fontId="17" fillId="0" borderId="13" xfId="0" applyNumberFormat="1" applyFont="1" applyBorder="1" applyAlignment="1">
      <alignment horizontal="center" vertical="center"/>
    </xf>
    <xf numFmtId="0" fontId="19" fillId="5" borderId="16" xfId="0" applyFont="1" applyFill="1" applyBorder="1" applyAlignment="1">
      <alignment horizontal="center" vertical="center" wrapText="1"/>
    </xf>
    <xf numFmtId="0" fontId="20" fillId="6" borderId="10" xfId="0" applyFont="1" applyFill="1" applyBorder="1" applyAlignment="1">
      <alignment horizontal="center" vertical="center"/>
    </xf>
    <xf numFmtId="0" fontId="0" fillId="0" borderId="2" xfId="0" applyBorder="1"/>
    <xf numFmtId="0" fontId="23" fillId="0" borderId="0" xfId="0" applyFont="1"/>
    <xf numFmtId="0" fontId="11" fillId="0" borderId="0" xfId="0" applyFont="1" applyFill="1" applyAlignment="1">
      <alignment horizontal="left" vertical="top" wrapText="1"/>
    </xf>
    <xf numFmtId="0" fontId="5" fillId="0" borderId="0" xfId="0" applyFont="1" applyFill="1" applyAlignment="1">
      <alignment horizontal="left" vertical="top" wrapText="1"/>
    </xf>
    <xf numFmtId="10" fontId="0" fillId="0" borderId="0" xfId="0" applyNumberFormat="1"/>
    <xf numFmtId="167" fontId="20" fillId="0" borderId="17" xfId="0" applyNumberFormat="1" applyFont="1" applyBorder="1" applyAlignment="1">
      <alignment horizontal="center" vertical="center"/>
    </xf>
    <xf numFmtId="167" fontId="22" fillId="0" borderId="13" xfId="0" applyNumberFormat="1" applyFont="1" applyBorder="1" applyAlignment="1">
      <alignment horizontal="center" vertical="center"/>
    </xf>
    <xf numFmtId="167" fontId="20" fillId="0" borderId="14" xfId="0" applyNumberFormat="1" applyFont="1" applyBorder="1" applyAlignment="1">
      <alignment horizontal="center" vertical="center"/>
    </xf>
    <xf numFmtId="167" fontId="20" fillId="0" borderId="15" xfId="0" applyNumberFormat="1" applyFont="1" applyBorder="1" applyAlignment="1">
      <alignment horizontal="center" vertical="center"/>
    </xf>
    <xf numFmtId="168" fontId="11" fillId="0" borderId="0" xfId="0" applyNumberFormat="1" applyFont="1" applyFill="1" applyAlignment="1">
      <alignment horizontal="left" vertical="top" wrapText="1"/>
    </xf>
    <xf numFmtId="168" fontId="0" fillId="0" borderId="0" xfId="0" applyNumberFormat="1"/>
    <xf numFmtId="167" fontId="0" fillId="0" borderId="0" xfId="0" applyNumberFormat="1"/>
    <xf numFmtId="167" fontId="0" fillId="0" borderId="2" xfId="0" applyNumberFormat="1" applyBorder="1"/>
    <xf numFmtId="0" fontId="24" fillId="0" borderId="0" xfId="0" applyFont="1"/>
    <xf numFmtId="0" fontId="25" fillId="10" borderId="0" xfId="0" applyFont="1" applyFill="1"/>
    <xf numFmtId="0" fontId="0" fillId="0" borderId="0" xfId="0" applyAlignment="1">
      <alignment wrapText="1"/>
    </xf>
    <xf numFmtId="14" fontId="0" fillId="0" borderId="0" xfId="0" applyNumberFormat="1"/>
    <xf numFmtId="0" fontId="0" fillId="0" borderId="28" xfId="0" applyBorder="1"/>
    <xf numFmtId="0" fontId="0" fillId="5" borderId="27" xfId="0" applyFill="1" applyBorder="1"/>
    <xf numFmtId="0" fontId="0" fillId="5" borderId="28" xfId="0" applyFill="1" applyBorder="1"/>
    <xf numFmtId="0" fontId="0" fillId="5" borderId="19" xfId="0" applyFill="1" applyBorder="1"/>
    <xf numFmtId="0" fontId="0" fillId="5" borderId="22" xfId="0" applyFill="1" applyBorder="1"/>
    <xf numFmtId="0" fontId="0" fillId="5" borderId="22" xfId="0" applyFill="1" applyBorder="1" applyAlignment="1">
      <alignment wrapText="1"/>
    </xf>
    <xf numFmtId="0" fontId="0" fillId="5" borderId="23" xfId="0" applyFill="1" applyBorder="1" applyAlignment="1">
      <alignment wrapText="1"/>
    </xf>
    <xf numFmtId="0" fontId="0" fillId="11" borderId="21" xfId="0" applyFill="1" applyBorder="1"/>
    <xf numFmtId="14" fontId="0" fillId="11" borderId="15" xfId="0" applyNumberFormat="1" applyFill="1" applyBorder="1"/>
    <xf numFmtId="0" fontId="0" fillId="12" borderId="28" xfId="0" applyFill="1" applyBorder="1"/>
    <xf numFmtId="0" fontId="0" fillId="12" borderId="27" xfId="0" applyFill="1" applyBorder="1"/>
    <xf numFmtId="14" fontId="0" fillId="12" borderId="28" xfId="0" applyNumberFormat="1" applyFill="1" applyBorder="1"/>
    <xf numFmtId="14" fontId="0" fillId="12" borderId="29" xfId="0" applyNumberFormat="1" applyFill="1" applyBorder="1"/>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12" borderId="24" xfId="0" applyFill="1" applyBorder="1" applyAlignment="1">
      <alignment horizontal="center"/>
    </xf>
    <xf numFmtId="0" fontId="0" fillId="12" borderId="25" xfId="0" applyFill="1" applyBorder="1" applyAlignment="1">
      <alignment horizontal="center"/>
    </xf>
    <xf numFmtId="0" fontId="27" fillId="0" borderId="27" xfId="0" applyFont="1" applyBorder="1"/>
    <xf numFmtId="0" fontId="27" fillId="0" borderId="28" xfId="0" applyFont="1" applyBorder="1"/>
    <xf numFmtId="0" fontId="27" fillId="0" borderId="29" xfId="0" applyFont="1" applyBorder="1"/>
    <xf numFmtId="14" fontId="0" fillId="11" borderId="26" xfId="0" applyNumberFormat="1" applyFill="1" applyBorder="1"/>
    <xf numFmtId="0" fontId="0" fillId="0" borderId="0" xfId="0" applyAlignment="1">
      <alignment horizontal="left" vertical="top"/>
    </xf>
    <xf numFmtId="0" fontId="0" fillId="5" borderId="9" xfId="0" applyFill="1" applyBorder="1"/>
    <xf numFmtId="0" fontId="0" fillId="5" borderId="10" xfId="0" applyFill="1" applyBorder="1"/>
    <xf numFmtId="49" fontId="2" fillId="0" borderId="0" xfId="0" applyNumberFormat="1" applyFont="1" applyFill="1" applyBorder="1" applyAlignment="1">
      <alignment horizontal="left" vertical="top"/>
    </xf>
    <xf numFmtId="49" fontId="25" fillId="10" borderId="0" xfId="0" applyNumberFormat="1" applyFont="1" applyFill="1"/>
    <xf numFmtId="0" fontId="31" fillId="0" borderId="0" xfId="0" applyFont="1"/>
    <xf numFmtId="0" fontId="0" fillId="0" borderId="0" xfId="0" applyFill="1"/>
    <xf numFmtId="0" fontId="33" fillId="7" borderId="32" xfId="0" applyFont="1" applyFill="1" applyBorder="1" applyAlignment="1">
      <alignment horizontal="left"/>
    </xf>
    <xf numFmtId="164" fontId="32" fillId="7" borderId="32" xfId="0" applyNumberFormat="1" applyFont="1" applyFill="1" applyBorder="1" applyAlignment="1">
      <alignment horizontal="right"/>
    </xf>
    <xf numFmtId="10" fontId="0" fillId="12" borderId="11" xfId="0" applyNumberFormat="1" applyFill="1" applyBorder="1" applyProtection="1"/>
    <xf numFmtId="0" fontId="0" fillId="0" borderId="0" xfId="0" applyAlignment="1">
      <alignment horizontal="left" vertical="top"/>
    </xf>
    <xf numFmtId="0" fontId="0" fillId="5" borderId="9" xfId="0" applyFill="1" applyBorder="1" applyAlignment="1">
      <alignment wrapText="1"/>
    </xf>
    <xf numFmtId="0" fontId="0" fillId="0" borderId="28" xfId="0" applyBorder="1" applyAlignment="1"/>
    <xf numFmtId="0" fontId="0" fillId="0" borderId="29" xfId="0" applyBorder="1" applyAlignment="1"/>
    <xf numFmtId="0" fontId="34" fillId="0" borderId="0" xfId="0" applyFont="1" applyFill="1" applyBorder="1" applyAlignment="1">
      <alignment horizontal="left" vertical="top"/>
    </xf>
    <xf numFmtId="0" fontId="0" fillId="0" borderId="33" xfId="0" applyBorder="1"/>
    <xf numFmtId="0" fontId="0" fillId="0" borderId="34" xfId="0" applyBorder="1"/>
    <xf numFmtId="0" fontId="0" fillId="0" borderId="35" xfId="0" applyBorder="1"/>
    <xf numFmtId="0" fontId="0" fillId="0" borderId="36"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39" xfId="0" applyBorder="1"/>
    <xf numFmtId="0" fontId="0" fillId="0" borderId="18" xfId="0" applyBorder="1"/>
    <xf numFmtId="0" fontId="0" fillId="0" borderId="40" xfId="0" applyBorder="1"/>
    <xf numFmtId="0" fontId="0" fillId="0" borderId="41" xfId="0" applyBorder="1"/>
    <xf numFmtId="0" fontId="0" fillId="0" borderId="5" xfId="0" applyBorder="1"/>
    <xf numFmtId="0" fontId="0" fillId="0" borderId="43" xfId="0" applyBorder="1"/>
    <xf numFmtId="0" fontId="0" fillId="0" borderId="44" xfId="0" applyBorder="1"/>
    <xf numFmtId="0" fontId="0" fillId="0" borderId="6" xfId="0" applyBorder="1"/>
    <xf numFmtId="0" fontId="0" fillId="0" borderId="46" xfId="0" applyBorder="1"/>
    <xf numFmtId="0" fontId="0" fillId="0" borderId="42" xfId="0" applyBorder="1" applyAlignment="1">
      <alignment horizontal="center"/>
    </xf>
    <xf numFmtId="0" fontId="0" fillId="0" borderId="45" xfId="0" applyBorder="1" applyAlignment="1">
      <alignment horizontal="center"/>
    </xf>
    <xf numFmtId="0" fontId="0" fillId="0" borderId="48" xfId="0" applyBorder="1"/>
    <xf numFmtId="0" fontId="0" fillId="0" borderId="17" xfId="0" applyBorder="1"/>
    <xf numFmtId="0" fontId="0" fillId="0" borderId="49" xfId="0" applyBorder="1" applyAlignment="1">
      <alignment horizontal="center"/>
    </xf>
    <xf numFmtId="0" fontId="0" fillId="0" borderId="51" xfId="0" applyBorder="1"/>
    <xf numFmtId="0" fontId="0" fillId="0" borderId="7" xfId="0" applyBorder="1"/>
    <xf numFmtId="0" fontId="0" fillId="0" borderId="52" xfId="0" applyBorder="1"/>
    <xf numFmtId="0" fontId="0" fillId="0" borderId="53" xfId="0" applyBorder="1" applyAlignment="1">
      <alignment horizontal="center"/>
    </xf>
    <xf numFmtId="0" fontId="33" fillId="7" borderId="54" xfId="0" applyFont="1" applyFill="1" applyBorder="1" applyAlignment="1">
      <alignment horizontal="left"/>
    </xf>
    <xf numFmtId="164" fontId="32" fillId="7" borderId="54" xfId="0" applyNumberFormat="1" applyFont="1" applyFill="1" applyBorder="1" applyAlignment="1">
      <alignment horizontal="right"/>
    </xf>
    <xf numFmtId="0" fontId="0" fillId="0" borderId="48" xfId="0" applyBorder="1" applyAlignment="1">
      <alignment wrapText="1"/>
    </xf>
    <xf numFmtId="0" fontId="0" fillId="0" borderId="14" xfId="0" applyBorder="1"/>
    <xf numFmtId="0" fontId="0" fillId="0" borderId="27" xfId="0" applyBorder="1" applyAlignment="1"/>
    <xf numFmtId="0" fontId="0" fillId="0" borderId="29" xfId="0" applyBorder="1"/>
    <xf numFmtId="0" fontId="26" fillId="12" borderId="26" xfId="0" applyFont="1" applyFill="1" applyBorder="1" applyAlignment="1">
      <alignment horizontal="center"/>
    </xf>
    <xf numFmtId="0" fontId="0" fillId="0" borderId="55" xfId="0" applyBorder="1"/>
    <xf numFmtId="0" fontId="0" fillId="0" borderId="56" xfId="0" applyBorder="1"/>
    <xf numFmtId="0" fontId="0" fillId="13" borderId="19" xfId="0" applyFill="1" applyBorder="1" applyAlignment="1">
      <alignment horizontal="center"/>
    </xf>
    <xf numFmtId="0" fontId="0" fillId="0" borderId="0" xfId="0" applyBorder="1" applyAlignment="1">
      <alignment horizontal="center"/>
    </xf>
    <xf numFmtId="0" fontId="0" fillId="0" borderId="12" xfId="0" applyBorder="1"/>
    <xf numFmtId="4" fontId="8" fillId="7" borderId="13" xfId="0" applyNumberFormat="1" applyFont="1" applyFill="1" applyBorder="1" applyAlignment="1">
      <alignment horizontal="center" vertical="center"/>
    </xf>
    <xf numFmtId="166" fontId="8" fillId="0" borderId="13" xfId="0" applyNumberFormat="1" applyFont="1" applyBorder="1" applyAlignment="1">
      <alignment horizontal="center" vertical="center"/>
    </xf>
    <xf numFmtId="4" fontId="8" fillId="0" borderId="13" xfId="0" applyNumberFormat="1" applyFont="1" applyBorder="1" applyAlignment="1">
      <alignment horizontal="center" vertical="center"/>
    </xf>
    <xf numFmtId="0" fontId="0" fillId="0" borderId="50" xfId="0" applyBorder="1" applyAlignment="1">
      <alignment horizontal="center"/>
    </xf>
    <xf numFmtId="4" fontId="8" fillId="7" borderId="57" xfId="0" applyNumberFormat="1" applyFont="1" applyFill="1" applyBorder="1" applyAlignment="1">
      <alignment horizontal="center" vertical="center"/>
    </xf>
    <xf numFmtId="166" fontId="8" fillId="0" borderId="57" xfId="0" applyNumberFormat="1" applyFont="1" applyBorder="1" applyAlignment="1">
      <alignment horizontal="center" vertical="center"/>
    </xf>
    <xf numFmtId="4" fontId="8" fillId="0" borderId="57" xfId="0" applyNumberFormat="1" applyFont="1" applyBorder="1" applyAlignment="1">
      <alignment horizontal="center" vertical="center"/>
    </xf>
    <xf numFmtId="0" fontId="3" fillId="0" borderId="13" xfId="0" applyFont="1" applyBorder="1" applyAlignment="1">
      <alignment horizontal="center" vertical="center" wrapText="1"/>
    </xf>
    <xf numFmtId="0" fontId="8" fillId="0" borderId="13" xfId="0" applyFont="1" applyBorder="1" applyAlignment="1">
      <alignment horizontal="center" vertical="center"/>
    </xf>
    <xf numFmtId="0" fontId="3" fillId="0" borderId="57" xfId="0" applyFont="1" applyBorder="1" applyAlignment="1">
      <alignment horizontal="center" vertical="center" wrapText="1"/>
    </xf>
    <xf numFmtId="0" fontId="8" fillId="0" borderId="57" xfId="0" applyFont="1" applyBorder="1" applyAlignment="1">
      <alignment horizontal="center" vertical="center"/>
    </xf>
    <xf numFmtId="0" fontId="0" fillId="0" borderId="50" xfId="0" applyBorder="1"/>
    <xf numFmtId="0" fontId="0" fillId="13" borderId="9" xfId="0" applyFill="1" applyBorder="1" applyAlignment="1">
      <alignment horizontal="center"/>
    </xf>
    <xf numFmtId="0" fontId="3" fillId="4" borderId="57" xfId="0" applyFont="1" applyFill="1" applyBorder="1" applyAlignment="1">
      <alignment horizontal="center" vertical="center"/>
    </xf>
    <xf numFmtId="0" fontId="3" fillId="5" borderId="57" xfId="0" applyFont="1" applyFill="1" applyBorder="1" applyAlignment="1">
      <alignment horizontal="center" vertical="center"/>
    </xf>
    <xf numFmtId="0" fontId="3" fillId="6" borderId="57" xfId="0" applyFont="1" applyFill="1" applyBorder="1" applyAlignment="1">
      <alignment horizontal="center" vertical="center"/>
    </xf>
    <xf numFmtId="0" fontId="3" fillId="0" borderId="57" xfId="0" applyFont="1" applyBorder="1" applyAlignment="1">
      <alignment horizontal="center" vertical="center"/>
    </xf>
    <xf numFmtId="0" fontId="14" fillId="0" borderId="0" xfId="0" applyFont="1" applyProtection="1">
      <protection hidden="1"/>
    </xf>
    <xf numFmtId="169" fontId="0" fillId="0" borderId="0" xfId="0" applyNumberFormat="1" applyProtection="1">
      <protection hidden="1"/>
    </xf>
    <xf numFmtId="169" fontId="0" fillId="0" borderId="0" xfId="0" applyNumberFormat="1"/>
    <xf numFmtId="14" fontId="0" fillId="11" borderId="15" xfId="0" applyNumberFormat="1" applyFill="1" applyBorder="1" applyProtection="1">
      <protection locked="0"/>
    </xf>
    <xf numFmtId="14" fontId="0" fillId="11" borderId="25" xfId="0" applyNumberFormat="1" applyFill="1" applyBorder="1" applyProtection="1">
      <protection locked="0"/>
    </xf>
    <xf numFmtId="0" fontId="0" fillId="11" borderId="26" xfId="0" applyFill="1" applyBorder="1" applyAlignment="1" applyProtection="1">
      <alignment horizontal="center"/>
      <protection locked="0"/>
    </xf>
    <xf numFmtId="167" fontId="0" fillId="11" borderId="11" xfId="0" applyNumberFormat="1" applyFill="1" applyBorder="1" applyProtection="1">
      <protection locked="0"/>
    </xf>
    <xf numFmtId="0" fontId="0" fillId="11" borderId="11" xfId="0" applyFill="1" applyBorder="1" applyProtection="1">
      <protection locked="0"/>
    </xf>
    <xf numFmtId="49" fontId="0" fillId="11" borderId="31" xfId="0" applyNumberFormat="1" applyFill="1" applyBorder="1" applyAlignment="1" applyProtection="1">
      <protection locked="0"/>
    </xf>
    <xf numFmtId="49" fontId="0" fillId="11" borderId="28" xfId="0" applyNumberFormat="1" applyFill="1" applyBorder="1" applyAlignment="1" applyProtection="1">
      <protection locked="0"/>
    </xf>
    <xf numFmtId="49" fontId="0" fillId="11" borderId="29" xfId="0" applyNumberFormat="1" applyFill="1" applyBorder="1" applyAlignment="1" applyProtection="1">
      <protection locked="0"/>
    </xf>
    <xf numFmtId="4" fontId="8" fillId="7" borderId="3" xfId="0" applyNumberFormat="1" applyFont="1" applyFill="1" applyBorder="1" applyAlignment="1" applyProtection="1">
      <alignment horizontal="center" vertical="center"/>
      <protection locked="0"/>
    </xf>
    <xf numFmtId="0" fontId="14" fillId="0" borderId="0" xfId="0" applyFont="1" applyProtection="1">
      <protection locked="0"/>
    </xf>
    <xf numFmtId="0" fontId="14" fillId="0" borderId="2" xfId="0" applyFont="1" applyBorder="1" applyProtection="1">
      <protection locked="0"/>
    </xf>
    <xf numFmtId="0" fontId="0" fillId="11" borderId="23" xfId="0" applyFill="1" applyBorder="1" applyAlignment="1" applyProtection="1">
      <alignment horizontal="center"/>
      <protection locked="0"/>
    </xf>
    <xf numFmtId="0" fontId="0" fillId="11" borderId="24" xfId="0" applyFill="1" applyBorder="1" applyAlignment="1" applyProtection="1">
      <alignment horizontal="center"/>
      <protection locked="0"/>
    </xf>
    <xf numFmtId="0" fontId="36" fillId="14" borderId="0" xfId="0" applyFont="1" applyFill="1"/>
    <xf numFmtId="168" fontId="36" fillId="14" borderId="0" xfId="0" applyNumberFormat="1" applyFont="1" applyFill="1"/>
    <xf numFmtId="167" fontId="36" fillId="14" borderId="0" xfId="0" applyNumberFormat="1" applyFont="1" applyFill="1"/>
    <xf numFmtId="0" fontId="0" fillId="0" borderId="3" xfId="0" applyBorder="1" applyProtection="1">
      <protection locked="0"/>
    </xf>
    <xf numFmtId="0" fontId="0" fillId="9" borderId="3" xfId="0" applyFill="1" applyBorder="1" applyProtection="1">
      <protection locked="0"/>
    </xf>
    <xf numFmtId="0" fontId="8" fillId="8" borderId="1" xfId="0" applyFont="1" applyFill="1" applyBorder="1" applyAlignment="1">
      <alignment horizontal="center" vertical="center"/>
    </xf>
    <xf numFmtId="166" fontId="17" fillId="8" borderId="1" xfId="0" applyNumberFormat="1" applyFont="1" applyFill="1" applyBorder="1" applyAlignment="1">
      <alignment horizontal="center" vertical="center"/>
    </xf>
    <xf numFmtId="0" fontId="33" fillId="0" borderId="32" xfId="0" applyFont="1" applyFill="1" applyBorder="1" applyAlignment="1">
      <alignment horizontal="left"/>
    </xf>
    <xf numFmtId="0" fontId="33" fillId="0" borderId="54" xfId="0" applyFont="1" applyFill="1" applyBorder="1" applyAlignment="1">
      <alignment horizontal="left"/>
    </xf>
    <xf numFmtId="169" fontId="0" fillId="0" borderId="0" xfId="0" applyNumberFormat="1" applyProtection="1"/>
    <xf numFmtId="0" fontId="0" fillId="5" borderId="12" xfId="0" applyFill="1" applyBorder="1" applyAlignment="1">
      <alignment wrapText="1"/>
    </xf>
    <xf numFmtId="14" fontId="0" fillId="11" borderId="14" xfId="0" applyNumberFormat="1" applyFill="1" applyBorder="1" applyProtection="1">
      <protection locked="0"/>
    </xf>
    <xf numFmtId="0" fontId="0" fillId="5" borderId="55" xfId="0" applyFill="1" applyBorder="1" applyAlignment="1">
      <alignment wrapText="1"/>
    </xf>
    <xf numFmtId="14" fontId="0" fillId="11" borderId="58" xfId="0" applyNumberFormat="1" applyFill="1" applyBorder="1" applyProtection="1">
      <protection locked="0"/>
    </xf>
    <xf numFmtId="169" fontId="2" fillId="0" borderId="0" xfId="0" applyNumberFormat="1" applyFont="1" applyFill="1" applyBorder="1" applyAlignment="1" applyProtection="1">
      <alignment horizontal="left" vertical="top"/>
      <protection locked="0" hidden="1"/>
    </xf>
    <xf numFmtId="0" fontId="10" fillId="0" borderId="0" xfId="0" applyFont="1" applyFill="1" applyBorder="1" applyAlignment="1">
      <alignment horizontal="left" vertical="top"/>
    </xf>
    <xf numFmtId="0" fontId="0" fillId="11" borderId="11" xfId="0" applyNumberFormat="1" applyFill="1" applyBorder="1" applyProtection="1">
      <protection locked="0"/>
    </xf>
    <xf numFmtId="0" fontId="0" fillId="11" borderId="26" xfId="0" applyFill="1" applyBorder="1"/>
    <xf numFmtId="0" fontId="16" fillId="5" borderId="0" xfId="0" applyFont="1" applyFill="1"/>
    <xf numFmtId="0" fontId="0" fillId="5" borderId="0" xfId="0" applyFill="1"/>
    <xf numFmtId="17" fontId="3" fillId="7" borderId="13" xfId="0" applyNumberFormat="1" applyFont="1" applyFill="1" applyBorder="1" applyAlignment="1">
      <alignment horizontal="center" vertical="center"/>
    </xf>
    <xf numFmtId="17" fontId="3" fillId="7" borderId="57" xfId="0" applyNumberFormat="1" applyFont="1" applyFill="1" applyBorder="1" applyAlignment="1">
      <alignment horizontal="center" vertical="center"/>
    </xf>
    <xf numFmtId="17" fontId="3" fillId="0" borderId="1" xfId="0" applyNumberFormat="1" applyFont="1" applyBorder="1" applyAlignment="1">
      <alignment horizontal="center" vertical="center"/>
    </xf>
    <xf numFmtId="17" fontId="3" fillId="0" borderId="13" xfId="0" applyNumberFormat="1" applyFont="1" applyBorder="1" applyAlignment="1">
      <alignment horizontal="center" vertical="center"/>
    </xf>
    <xf numFmtId="166" fontId="8" fillId="8" borderId="13" xfId="0" applyNumberFormat="1" applyFont="1" applyFill="1" applyBorder="1" applyAlignment="1">
      <alignment horizontal="center" vertical="center"/>
    </xf>
    <xf numFmtId="0" fontId="8" fillId="8" borderId="13" xfId="0" applyFont="1" applyFill="1" applyBorder="1" applyAlignment="1">
      <alignment horizontal="center" vertical="center"/>
    </xf>
    <xf numFmtId="166" fontId="17" fillId="8" borderId="13" xfId="0" applyNumberFormat="1" applyFont="1" applyFill="1" applyBorder="1" applyAlignment="1">
      <alignment horizontal="center" vertical="center"/>
    </xf>
    <xf numFmtId="17" fontId="3" fillId="0" borderId="57" xfId="0" applyNumberFormat="1" applyFont="1" applyBorder="1" applyAlignment="1">
      <alignment horizontal="center" vertical="center"/>
    </xf>
    <xf numFmtId="166" fontId="17" fillId="0" borderId="57" xfId="0" applyNumberFormat="1" applyFont="1" applyBorder="1" applyAlignment="1">
      <alignment horizontal="center" vertical="center"/>
    </xf>
    <xf numFmtId="167" fontId="20" fillId="0" borderId="40" xfId="0" applyNumberFormat="1" applyFont="1" applyBorder="1" applyAlignment="1">
      <alignment horizontal="center" vertical="center"/>
    </xf>
    <xf numFmtId="167" fontId="22" fillId="0" borderId="67" xfId="0" applyNumberFormat="1" applyFont="1" applyBorder="1" applyAlignment="1">
      <alignment horizontal="center" vertical="center"/>
    </xf>
    <xf numFmtId="167" fontId="20" fillId="0" borderId="68" xfId="0" applyNumberFormat="1" applyFont="1" applyBorder="1" applyAlignment="1">
      <alignment horizontal="center" vertical="center"/>
    </xf>
    <xf numFmtId="170" fontId="20" fillId="0" borderId="12" xfId="0" applyNumberFormat="1" applyFont="1" applyBorder="1" applyAlignment="1">
      <alignment horizontal="center" vertical="center"/>
    </xf>
    <xf numFmtId="170" fontId="20" fillId="0" borderId="66" xfId="0" applyNumberFormat="1" applyFont="1" applyBorder="1" applyAlignment="1">
      <alignment horizontal="center" vertical="center"/>
    </xf>
    <xf numFmtId="0" fontId="0" fillId="0" borderId="0" xfId="0" applyAlignment="1"/>
    <xf numFmtId="0" fontId="39" fillId="0" borderId="0" xfId="0" applyFont="1"/>
    <xf numFmtId="0" fontId="2" fillId="5" borderId="10" xfId="0" applyFont="1" applyFill="1" applyBorder="1" applyAlignment="1">
      <alignment horizontal="left" vertical="top"/>
    </xf>
    <xf numFmtId="0" fontId="2" fillId="5" borderId="9" xfId="0" applyFont="1" applyFill="1" applyBorder="1" applyAlignment="1">
      <alignment horizontal="left" vertical="top"/>
    </xf>
    <xf numFmtId="0" fontId="2" fillId="5" borderId="31" xfId="0" applyFont="1" applyFill="1" applyBorder="1" applyAlignment="1">
      <alignment horizontal="left" vertical="top"/>
    </xf>
    <xf numFmtId="0" fontId="2" fillId="5" borderId="16" xfId="0" applyFont="1" applyFill="1" applyBorder="1" applyAlignment="1">
      <alignment horizontal="left" vertical="top"/>
    </xf>
    <xf numFmtId="170" fontId="3" fillId="7" borderId="3" xfId="0" applyNumberFormat="1" applyFont="1" applyFill="1" applyBorder="1" applyAlignment="1">
      <alignment horizontal="center" vertical="center"/>
    </xf>
    <xf numFmtId="0" fontId="40" fillId="0" borderId="0" xfId="0" applyFont="1"/>
    <xf numFmtId="0" fontId="38" fillId="0" borderId="0" xfId="0" applyFont="1" applyAlignment="1">
      <alignment horizontal="left" wrapText="1"/>
    </xf>
    <xf numFmtId="0" fontId="14" fillId="0" borderId="0" xfId="0" applyFont="1" applyAlignment="1">
      <alignment wrapText="1"/>
    </xf>
    <xf numFmtId="0" fontId="14" fillId="0" borderId="0" xfId="0" applyFont="1" applyAlignment="1"/>
    <xf numFmtId="0" fontId="20" fillId="0" borderId="0" xfId="0" applyFont="1" applyFill="1" applyBorder="1" applyAlignment="1">
      <alignment horizontal="left" vertical="center"/>
    </xf>
    <xf numFmtId="4" fontId="20" fillId="0" borderId="0" xfId="0" applyNumberFormat="1" applyFont="1" applyFill="1" applyBorder="1" applyAlignment="1">
      <alignment horizontal="right" vertical="center"/>
    </xf>
    <xf numFmtId="0" fontId="3" fillId="0" borderId="0" xfId="0" applyFont="1" applyFill="1" applyBorder="1" applyAlignment="1">
      <alignment horizontal="left" vertical="center"/>
    </xf>
    <xf numFmtId="0" fontId="41" fillId="0" borderId="0" xfId="0" applyFont="1"/>
    <xf numFmtId="167" fontId="20" fillId="0" borderId="0" xfId="0" applyNumberFormat="1" applyFont="1" applyFill="1" applyBorder="1" applyAlignment="1">
      <alignment horizontal="center" vertical="center"/>
    </xf>
    <xf numFmtId="169" fontId="11" fillId="0" borderId="0" xfId="0" applyNumberFormat="1" applyFont="1" applyFill="1" applyAlignment="1">
      <alignment horizontal="left" vertical="top" wrapText="1"/>
    </xf>
    <xf numFmtId="0" fontId="20" fillId="0" borderId="0" xfId="0" applyNumberFormat="1" applyFont="1" applyFill="1" applyBorder="1" applyAlignment="1">
      <alignment horizontal="right" vertical="center"/>
    </xf>
    <xf numFmtId="0" fontId="0" fillId="0" borderId="3" xfId="0" applyFill="1" applyBorder="1" applyProtection="1">
      <protection locked="0"/>
    </xf>
    <xf numFmtId="0" fontId="0" fillId="0" borderId="3" xfId="0" applyFill="1" applyBorder="1"/>
    <xf numFmtId="167" fontId="20" fillId="0" borderId="0" xfId="0" applyNumberFormat="1" applyFont="1" applyFill="1" applyBorder="1" applyAlignment="1">
      <alignment horizontal="right" vertical="center"/>
    </xf>
    <xf numFmtId="0" fontId="44" fillId="0" borderId="0" xfId="0" applyFont="1"/>
    <xf numFmtId="0" fontId="43" fillId="0" borderId="9" xfId="0" applyFont="1" applyBorder="1" applyAlignment="1">
      <alignment horizontal="center" vertical="center"/>
    </xf>
    <xf numFmtId="0" fontId="42" fillId="0" borderId="12" xfId="0" applyFont="1" applyBorder="1" applyAlignment="1">
      <alignment horizontal="center"/>
    </xf>
    <xf numFmtId="0" fontId="42" fillId="0" borderId="55" xfId="0" applyFont="1" applyBorder="1" applyAlignment="1">
      <alignment horizontal="center"/>
    </xf>
    <xf numFmtId="0" fontId="42" fillId="0" borderId="56" xfId="0" applyFont="1" applyBorder="1" applyAlignment="1">
      <alignment horizontal="center"/>
    </xf>
    <xf numFmtId="0" fontId="45" fillId="0" borderId="0" xfId="0" applyFont="1"/>
    <xf numFmtId="0" fontId="3" fillId="0" borderId="77" xfId="0" applyFont="1" applyBorder="1" applyAlignment="1">
      <alignment horizontal="center" vertical="center"/>
    </xf>
    <xf numFmtId="165" fontId="7" fillId="0" borderId="77" xfId="0" applyNumberFormat="1" applyFont="1" applyBorder="1" applyAlignment="1">
      <alignment horizontal="center" vertical="center"/>
    </xf>
    <xf numFmtId="0" fontId="0" fillId="0" borderId="77" xfId="0" applyBorder="1"/>
    <xf numFmtId="0" fontId="14" fillId="0" borderId="0" xfId="0" applyFont="1" applyBorder="1"/>
    <xf numFmtId="166" fontId="8" fillId="0" borderId="77" xfId="0" applyNumberFormat="1" applyFont="1" applyBorder="1" applyAlignment="1">
      <alignment horizontal="center" vertical="center"/>
    </xf>
    <xf numFmtId="0" fontId="0" fillId="0" borderId="13" xfId="0" applyBorder="1"/>
    <xf numFmtId="0" fontId="0" fillId="0" borderId="57" xfId="0" applyBorder="1"/>
    <xf numFmtId="14" fontId="2" fillId="14" borderId="11" xfId="0" applyNumberFormat="1" applyFont="1" applyFill="1" applyBorder="1" applyAlignment="1" applyProtection="1">
      <alignment horizontal="left" vertical="top"/>
      <protection locked="0"/>
    </xf>
    <xf numFmtId="14" fontId="24" fillId="0" borderId="0" xfId="0" applyNumberFormat="1" applyFont="1" applyProtection="1">
      <protection locked="0"/>
    </xf>
    <xf numFmtId="14" fontId="2" fillId="0" borderId="0" xfId="0" applyNumberFormat="1" applyFont="1" applyFill="1" applyBorder="1" applyAlignment="1" applyProtection="1">
      <alignment horizontal="left" vertical="top"/>
      <protection locked="0"/>
    </xf>
    <xf numFmtId="0" fontId="0" fillId="0" borderId="78" xfId="0" applyBorder="1"/>
    <xf numFmtId="17" fontId="3" fillId="7" borderId="79" xfId="0" applyNumberFormat="1" applyFont="1" applyFill="1" applyBorder="1" applyAlignment="1">
      <alignment horizontal="center" vertical="center"/>
    </xf>
    <xf numFmtId="4" fontId="8" fillId="7" borderId="79" xfId="0" applyNumberFormat="1" applyFont="1" applyFill="1" applyBorder="1" applyAlignment="1">
      <alignment horizontal="center" vertical="center"/>
    </xf>
    <xf numFmtId="4" fontId="8" fillId="7" borderId="80" xfId="0" applyNumberFormat="1" applyFont="1" applyFill="1" applyBorder="1" applyAlignment="1">
      <alignment horizontal="center" vertical="center"/>
    </xf>
    <xf numFmtId="166" fontId="8" fillId="0" borderId="80" xfId="0" applyNumberFormat="1" applyFont="1" applyBorder="1" applyAlignment="1">
      <alignment horizontal="center" vertical="center"/>
    </xf>
    <xf numFmtId="4" fontId="8" fillId="0" borderId="80" xfId="0" applyNumberFormat="1" applyFont="1" applyBorder="1" applyAlignment="1">
      <alignment horizontal="center" vertical="center"/>
    </xf>
    <xf numFmtId="0" fontId="0" fillId="0" borderId="47" xfId="0" applyBorder="1" applyAlignment="1">
      <alignment horizontal="center"/>
    </xf>
    <xf numFmtId="0" fontId="0" fillId="0" borderId="19" xfId="0" applyBorder="1"/>
    <xf numFmtId="17" fontId="3" fillId="7" borderId="20" xfId="0" applyNumberFormat="1" applyFont="1" applyFill="1" applyBorder="1" applyAlignment="1">
      <alignment horizontal="center" vertical="center"/>
    </xf>
    <xf numFmtId="4" fontId="8" fillId="7" borderId="20" xfId="0" applyNumberFormat="1" applyFont="1" applyFill="1" applyBorder="1" applyAlignment="1">
      <alignment horizontal="center" vertical="center"/>
    </xf>
    <xf numFmtId="166" fontId="8" fillId="0" borderId="20" xfId="0" applyNumberFormat="1" applyFont="1" applyBorder="1" applyAlignment="1">
      <alignment horizontal="center" vertical="center"/>
    </xf>
    <xf numFmtId="4" fontId="8" fillId="0" borderId="20" xfId="0" applyNumberFormat="1" applyFont="1" applyBorder="1" applyAlignment="1">
      <alignment horizontal="center" vertical="center"/>
    </xf>
    <xf numFmtId="0" fontId="0" fillId="9" borderId="80" xfId="0" applyFill="1" applyBorder="1"/>
    <xf numFmtId="0" fontId="0" fillId="0" borderId="80" xfId="0" applyBorder="1" applyProtection="1">
      <protection locked="0"/>
    </xf>
    <xf numFmtId="0" fontId="0" fillId="0" borderId="80" xfId="0" applyBorder="1"/>
    <xf numFmtId="0" fontId="0" fillId="9" borderId="20" xfId="0" applyFill="1" applyBorder="1"/>
    <xf numFmtId="0" fontId="0" fillId="0" borderId="20" xfId="0" applyFill="1" applyBorder="1" applyProtection="1">
      <protection locked="0"/>
    </xf>
    <xf numFmtId="0" fontId="0" fillId="0" borderId="20" xfId="0" applyFill="1" applyBorder="1"/>
    <xf numFmtId="0" fontId="0" fillId="9" borderId="80" xfId="0" applyFill="1" applyBorder="1" applyProtection="1">
      <protection locked="0"/>
    </xf>
    <xf numFmtId="0" fontId="0" fillId="9" borderId="20" xfId="0" applyFill="1" applyBorder="1" applyProtection="1">
      <protection locked="0"/>
    </xf>
    <xf numFmtId="0" fontId="0" fillId="0" borderId="47" xfId="0" applyBorder="1"/>
    <xf numFmtId="0" fontId="3" fillId="0" borderId="80" xfId="0" applyFont="1" applyBorder="1" applyAlignment="1">
      <alignment horizontal="center" vertical="center" wrapText="1"/>
    </xf>
    <xf numFmtId="0" fontId="8" fillId="0" borderId="80" xfId="0" applyFont="1" applyBorder="1" applyAlignment="1">
      <alignment horizontal="center" vertical="center"/>
    </xf>
    <xf numFmtId="0" fontId="3" fillId="0" borderId="20" xfId="0" applyFont="1" applyBorder="1" applyAlignment="1">
      <alignment horizontal="center" vertical="center" wrapText="1"/>
    </xf>
    <xf numFmtId="0" fontId="8" fillId="0" borderId="20" xfId="0" applyFont="1" applyBorder="1" applyAlignment="1">
      <alignment horizontal="center" vertical="center"/>
    </xf>
    <xf numFmtId="166" fontId="8" fillId="8" borderId="57" xfId="0" applyNumberFormat="1" applyFont="1" applyFill="1" applyBorder="1" applyAlignment="1">
      <alignment horizontal="center" vertical="center"/>
    </xf>
    <xf numFmtId="0" fontId="8" fillId="8" borderId="57" xfId="0" applyFont="1" applyFill="1" applyBorder="1" applyAlignment="1">
      <alignment horizontal="center" vertical="center"/>
    </xf>
    <xf numFmtId="166" fontId="17" fillId="8" borderId="57" xfId="0" applyNumberFormat="1" applyFont="1" applyFill="1" applyBorder="1" applyAlignment="1">
      <alignment horizontal="center" vertical="center"/>
    </xf>
    <xf numFmtId="170" fontId="20" fillId="0" borderId="81" xfId="0" applyNumberFormat="1" applyFont="1" applyBorder="1" applyAlignment="1">
      <alignment horizontal="center" vertical="center"/>
    </xf>
    <xf numFmtId="167" fontId="20" fillId="0" borderId="70" xfId="0" applyNumberFormat="1" applyFont="1" applyBorder="1" applyAlignment="1">
      <alignment horizontal="center" vertical="center"/>
    </xf>
    <xf numFmtId="167" fontId="22" fillId="0" borderId="57" xfId="0" applyNumberFormat="1" applyFont="1" applyBorder="1" applyAlignment="1">
      <alignment horizontal="center" vertical="center"/>
    </xf>
    <xf numFmtId="0" fontId="24" fillId="0" borderId="0" xfId="0" applyFont="1" applyAlignment="1">
      <alignment horizontal="left"/>
    </xf>
    <xf numFmtId="0" fontId="46" fillId="0" borderId="0" xfId="0" applyFont="1" applyFill="1" applyBorder="1" applyAlignment="1"/>
    <xf numFmtId="171" fontId="46" fillId="0" borderId="0" xfId="0" applyNumberFormat="1" applyFont="1" applyFill="1" applyBorder="1" applyAlignment="1"/>
    <xf numFmtId="171" fontId="47" fillId="0" borderId="0" xfId="0" applyNumberFormat="1" applyFont="1" applyFill="1" applyBorder="1" applyAlignment="1"/>
    <xf numFmtId="0" fontId="0" fillId="12" borderId="24" xfId="0" applyFill="1" applyBorder="1" applyAlignment="1" applyProtection="1">
      <alignment horizontal="center"/>
      <protection locked="0"/>
    </xf>
    <xf numFmtId="0" fontId="0" fillId="12" borderId="25" xfId="0" applyFill="1" applyBorder="1" applyAlignment="1" applyProtection="1">
      <alignment horizontal="center"/>
      <protection locked="0"/>
    </xf>
    <xf numFmtId="0" fontId="0" fillId="0" borderId="80" xfId="0" applyFill="1" applyBorder="1"/>
    <xf numFmtId="165" fontId="0" fillId="0" borderId="3" xfId="0" applyNumberFormat="1" applyFill="1" applyBorder="1" applyProtection="1">
      <protection locked="0"/>
    </xf>
    <xf numFmtId="165" fontId="0" fillId="0" borderId="80" xfId="0" applyNumberFormat="1" applyFill="1" applyBorder="1" applyProtection="1">
      <protection locked="0"/>
    </xf>
    <xf numFmtId="165" fontId="0" fillId="0" borderId="80" xfId="0" applyNumberFormat="1" applyBorder="1"/>
    <xf numFmtId="166" fontId="8" fillId="0" borderId="13" xfId="0" applyNumberFormat="1" applyFont="1" applyFill="1" applyBorder="1" applyAlignment="1">
      <alignment horizontal="center" vertical="center"/>
    </xf>
    <xf numFmtId="0" fontId="8" fillId="0" borderId="13" xfId="0" applyFont="1" applyFill="1" applyBorder="1" applyAlignment="1">
      <alignment horizontal="center" vertical="center"/>
    </xf>
    <xf numFmtId="166" fontId="17" fillId="0" borderId="13" xfId="0" applyNumberFormat="1" applyFont="1" applyFill="1" applyBorder="1" applyAlignment="1">
      <alignment horizontal="center" vertical="center"/>
    </xf>
    <xf numFmtId="166"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166" fontId="17" fillId="0" borderId="1" xfId="0" applyNumberFormat="1" applyFont="1" applyFill="1" applyBorder="1" applyAlignment="1">
      <alignment horizontal="center" vertical="center"/>
    </xf>
    <xf numFmtId="166" fontId="8" fillId="0" borderId="57" xfId="0" applyNumberFormat="1" applyFont="1" applyFill="1" applyBorder="1" applyAlignment="1">
      <alignment horizontal="center" vertical="center"/>
    </xf>
    <xf numFmtId="0" fontId="8" fillId="0" borderId="57" xfId="0" applyFont="1" applyFill="1" applyBorder="1" applyAlignment="1">
      <alignment horizontal="center" vertical="center"/>
    </xf>
    <xf numFmtId="166" fontId="17" fillId="0" borderId="57" xfId="0" applyNumberFormat="1" applyFont="1" applyFill="1" applyBorder="1" applyAlignment="1">
      <alignment horizontal="center" vertical="center"/>
    </xf>
    <xf numFmtId="0" fontId="27" fillId="7" borderId="60" xfId="0" applyFont="1" applyFill="1" applyBorder="1" applyAlignment="1">
      <alignment wrapText="1"/>
    </xf>
    <xf numFmtId="0" fontId="27" fillId="7" borderId="61" xfId="0" applyFont="1" applyFill="1" applyBorder="1" applyAlignment="1">
      <alignment wrapText="1"/>
    </xf>
    <xf numFmtId="0" fontId="27" fillId="7" borderId="62" xfId="0" applyFont="1" applyFill="1" applyBorder="1" applyAlignment="1">
      <alignment wrapText="1"/>
    </xf>
    <xf numFmtId="0" fontId="27" fillId="7" borderId="63" xfId="0" applyFont="1" applyFill="1" applyBorder="1" applyAlignment="1">
      <alignment wrapText="1"/>
    </xf>
    <xf numFmtId="0" fontId="27" fillId="7" borderId="64" xfId="0" applyFont="1" applyFill="1" applyBorder="1" applyAlignment="1">
      <alignment wrapText="1"/>
    </xf>
    <xf numFmtId="0" fontId="27" fillId="7" borderId="65" xfId="0" applyFont="1" applyFill="1" applyBorder="1" applyAlignment="1">
      <alignment wrapText="1"/>
    </xf>
    <xf numFmtId="0" fontId="0" fillId="12" borderId="0" xfId="0" applyFill="1" applyAlignment="1">
      <alignment wrapText="1"/>
    </xf>
    <xf numFmtId="0" fontId="0" fillId="12" borderId="27" xfId="0" applyFill="1" applyBorder="1" applyAlignment="1"/>
    <xf numFmtId="0" fontId="0" fillId="0" borderId="28" xfId="0" applyBorder="1" applyAlignment="1"/>
    <xf numFmtId="0" fontId="0" fillId="0" borderId="29" xfId="0" applyBorder="1" applyAlignment="1"/>
    <xf numFmtId="0" fontId="0" fillId="11" borderId="27" xfId="0" applyFill="1" applyBorder="1" applyAlignment="1">
      <alignment wrapText="1"/>
    </xf>
    <xf numFmtId="0" fontId="0" fillId="11" borderId="28" xfId="0" applyFill="1" applyBorder="1" applyAlignment="1">
      <alignment wrapText="1"/>
    </xf>
    <xf numFmtId="0" fontId="0" fillId="11" borderId="29" xfId="0" applyFill="1" applyBorder="1" applyAlignment="1">
      <alignment wrapText="1"/>
    </xf>
    <xf numFmtId="0" fontId="28" fillId="0" borderId="0" xfId="0" applyFont="1" applyAlignment="1">
      <alignment shrinkToFit="1"/>
    </xf>
    <xf numFmtId="0" fontId="0" fillId="0" borderId="30" xfId="0" applyBorder="1" applyAlignment="1">
      <alignment shrinkToFit="1"/>
    </xf>
    <xf numFmtId="0" fontId="0" fillId="0" borderId="37" xfId="0" applyBorder="1" applyAlignment="1">
      <alignment wrapText="1"/>
    </xf>
    <xf numFmtId="0" fontId="0" fillId="0" borderId="18" xfId="0" applyBorder="1" applyAlignment="1"/>
    <xf numFmtId="0" fontId="37" fillId="7" borderId="0" xfId="0" applyFont="1" applyFill="1" applyBorder="1" applyAlignment="1">
      <alignment horizontal="left" vertical="center" wrapText="1"/>
    </xf>
    <xf numFmtId="0" fontId="0" fillId="0" borderId="0" xfId="0" applyAlignment="1"/>
    <xf numFmtId="0" fontId="37" fillId="0" borderId="0" xfId="0" applyFont="1" applyAlignment="1">
      <alignment wrapText="1"/>
    </xf>
    <xf numFmtId="0" fontId="0" fillId="0" borderId="36" xfId="0" applyBorder="1" applyAlignment="1">
      <alignment horizontal="center" vertical="center"/>
    </xf>
    <xf numFmtId="0" fontId="0" fillId="0" borderId="47"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50"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11" fillId="5" borderId="0" xfId="0" applyFont="1" applyFill="1" applyAlignment="1">
      <alignment vertical="top" wrapText="1"/>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10" fontId="8" fillId="0" borderId="4" xfId="0" applyNumberFormat="1" applyFont="1" applyBorder="1" applyAlignment="1">
      <alignment horizontal="right" vertical="center"/>
    </xf>
    <xf numFmtId="10" fontId="8" fillId="0" borderId="6" xfId="0" applyNumberFormat="1" applyFont="1" applyBorder="1" applyAlignment="1">
      <alignment horizontal="right" vertical="center"/>
    </xf>
    <xf numFmtId="0" fontId="11" fillId="5" borderId="7" xfId="0" applyFont="1" applyFill="1" applyBorder="1" applyAlignment="1">
      <alignment horizontal="left" vertical="top" wrapText="1"/>
    </xf>
    <xf numFmtId="0" fontId="11" fillId="5" borderId="0" xfId="0" applyFont="1" applyFill="1" applyAlignment="1">
      <alignment horizontal="left" vertical="top" wrapText="1"/>
    </xf>
    <xf numFmtId="4" fontId="8" fillId="0" borderId="4" xfId="0" applyNumberFormat="1" applyFont="1" applyBorder="1" applyAlignment="1">
      <alignment horizontal="right" vertical="center"/>
    </xf>
    <xf numFmtId="4" fontId="8" fillId="0" borderId="6" xfId="0" applyNumberFormat="1" applyFont="1" applyBorder="1" applyAlignment="1">
      <alignment horizontal="right" vertical="center"/>
    </xf>
    <xf numFmtId="0" fontId="8" fillId="0" borderId="74" xfId="0" applyFont="1" applyBorder="1" applyAlignment="1">
      <alignment horizontal="left" vertical="center"/>
    </xf>
    <xf numFmtId="0" fontId="10" fillId="0" borderId="0" xfId="0" applyFont="1" applyFill="1" applyBorder="1" applyAlignment="1">
      <alignment horizontal="left" vertical="top" wrapText="1"/>
    </xf>
    <xf numFmtId="0" fontId="14" fillId="0" borderId="0" xfId="0" applyFont="1" applyAlignment="1">
      <alignment horizontal="left" vertical="top" wrapText="1"/>
    </xf>
    <xf numFmtId="0" fontId="8" fillId="8" borderId="4" xfId="0" applyFont="1" applyFill="1" applyBorder="1" applyAlignment="1">
      <alignment horizontal="left" vertical="center"/>
    </xf>
    <xf numFmtId="0" fontId="8" fillId="8" borderId="5" xfId="0" applyFont="1" applyFill="1" applyBorder="1" applyAlignment="1">
      <alignment horizontal="left" vertical="center"/>
    </xf>
    <xf numFmtId="0" fontId="8" fillId="8" borderId="6" xfId="0" applyFont="1" applyFill="1" applyBorder="1" applyAlignment="1">
      <alignment horizontal="left" vertical="center"/>
    </xf>
    <xf numFmtId="0" fontId="11" fillId="5" borderId="2" xfId="0" applyFont="1" applyFill="1" applyBorder="1" applyAlignment="1">
      <alignment horizontal="center"/>
    </xf>
    <xf numFmtId="14" fontId="2" fillId="14" borderId="59" xfId="0" applyNumberFormat="1" applyFont="1" applyFill="1" applyBorder="1" applyAlignment="1">
      <alignment horizontal="center" vertical="top"/>
    </xf>
    <xf numFmtId="0" fontId="0" fillId="0" borderId="0" xfId="0" applyAlignment="1">
      <alignment horizontal="center" vertical="top"/>
    </xf>
    <xf numFmtId="0" fontId="14" fillId="0" borderId="0" xfId="0" applyFont="1" applyAlignment="1">
      <alignment vertical="top" wrapText="1"/>
    </xf>
    <xf numFmtId="0" fontId="50" fillId="0" borderId="0" xfId="0" applyFont="1" applyAlignment="1">
      <alignment wrapText="1"/>
    </xf>
    <xf numFmtId="0" fontId="27" fillId="0" borderId="59" xfId="0" applyNumberFormat="1" applyFont="1" applyFill="1" applyBorder="1" applyAlignment="1">
      <alignment horizontal="left" vertical="top" wrapText="1"/>
    </xf>
    <xf numFmtId="0" fontId="20" fillId="2" borderId="9" xfId="0" applyFont="1" applyFill="1" applyBorder="1" applyAlignment="1">
      <alignment horizontal="left" vertical="center"/>
    </xf>
    <xf numFmtId="0" fontId="20" fillId="2" borderId="16" xfId="0" applyFont="1" applyFill="1" applyBorder="1" applyAlignment="1">
      <alignment horizontal="left" vertical="center"/>
    </xf>
    <xf numFmtId="0" fontId="20" fillId="2" borderId="10" xfId="0" applyFont="1" applyFill="1" applyBorder="1" applyAlignment="1">
      <alignment horizontal="left" vertical="center"/>
    </xf>
    <xf numFmtId="4" fontId="20" fillId="2" borderId="10" xfId="0" applyNumberFormat="1" applyFont="1" applyFill="1" applyBorder="1" applyAlignment="1">
      <alignment horizontal="right" vertical="center"/>
    </xf>
    <xf numFmtId="4" fontId="20" fillId="2" borderId="11" xfId="0" applyNumberFormat="1" applyFont="1" applyFill="1" applyBorder="1" applyAlignment="1">
      <alignment horizontal="right" vertical="center"/>
    </xf>
    <xf numFmtId="0" fontId="8" fillId="0" borderId="4" xfId="0" applyNumberFormat="1" applyFont="1" applyBorder="1" applyAlignment="1">
      <alignment horizontal="right" vertical="center"/>
    </xf>
    <xf numFmtId="167" fontId="8" fillId="0" borderId="6" xfId="0" applyNumberFormat="1" applyFont="1" applyBorder="1" applyAlignment="1">
      <alignment horizontal="right" vertical="center"/>
    </xf>
    <xf numFmtId="0" fontId="14" fillId="5" borderId="26" xfId="0" applyFont="1" applyFill="1" applyBorder="1" applyAlignment="1">
      <alignment wrapText="1"/>
    </xf>
    <xf numFmtId="167" fontId="48" fillId="5" borderId="26" xfId="0" applyNumberFormat="1" applyFont="1" applyFill="1" applyBorder="1" applyAlignment="1">
      <alignment horizontal="center" vertical="center"/>
    </xf>
    <xf numFmtId="0" fontId="49" fillId="5" borderId="26" xfId="0" applyFont="1" applyFill="1" applyBorder="1" applyAlignment="1">
      <alignment horizontal="center" vertical="center"/>
    </xf>
    <xf numFmtId="167" fontId="8" fillId="0" borderId="4" xfId="0" applyNumberFormat="1" applyFont="1" applyBorder="1" applyAlignment="1">
      <alignment horizontal="right" vertical="center"/>
    </xf>
    <xf numFmtId="0" fontId="3" fillId="10" borderId="4" xfId="0" applyFont="1" applyFill="1" applyBorder="1" applyAlignment="1">
      <alignment horizontal="left" vertical="center" wrapText="1"/>
    </xf>
    <xf numFmtId="0" fontId="3" fillId="10" borderId="5" xfId="0" applyFont="1" applyFill="1" applyBorder="1" applyAlignment="1">
      <alignment horizontal="left" vertical="center" wrapText="1"/>
    </xf>
    <xf numFmtId="0" fontId="3" fillId="10" borderId="6" xfId="0" applyFont="1" applyFill="1" applyBorder="1" applyAlignment="1">
      <alignment horizontal="left" vertical="center" wrapText="1"/>
    </xf>
    <xf numFmtId="167" fontId="3" fillId="10" borderId="4" xfId="0" applyNumberFormat="1" applyFont="1" applyFill="1" applyBorder="1" applyAlignment="1">
      <alignment horizontal="right" vertical="center"/>
    </xf>
    <xf numFmtId="167" fontId="3" fillId="10" borderId="6" xfId="0" applyNumberFormat="1" applyFont="1" applyFill="1" applyBorder="1" applyAlignment="1">
      <alignment horizontal="right" vertical="center"/>
    </xf>
    <xf numFmtId="0" fontId="35" fillId="0" borderId="0" xfId="0" applyFont="1" applyAlignment="1"/>
    <xf numFmtId="0" fontId="42" fillId="0" borderId="73" xfId="0" applyFont="1" applyBorder="1" applyAlignment="1">
      <alignment wrapText="1"/>
    </xf>
    <xf numFmtId="0" fontId="42" fillId="0" borderId="74" xfId="0" applyFont="1" applyBorder="1" applyAlignment="1">
      <alignment wrapText="1"/>
    </xf>
    <xf numFmtId="0" fontId="42" fillId="0" borderId="75" xfId="0" applyFont="1" applyBorder="1" applyAlignment="1">
      <alignment wrapText="1"/>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2" fillId="0" borderId="13" xfId="0" applyFont="1" applyBorder="1" applyAlignment="1">
      <alignment wrapText="1"/>
    </xf>
    <xf numFmtId="0" fontId="42" fillId="0" borderId="14" xfId="0" applyFont="1" applyBorder="1" applyAlignment="1">
      <alignment wrapText="1"/>
    </xf>
    <xf numFmtId="0" fontId="42" fillId="0" borderId="73" xfId="0" applyFont="1" applyBorder="1" applyAlignment="1">
      <alignment horizontal="justify" wrapText="1"/>
    </xf>
    <xf numFmtId="0" fontId="42" fillId="0" borderId="74" xfId="0" applyFont="1" applyBorder="1" applyAlignment="1">
      <alignment horizontal="justify" wrapText="1"/>
    </xf>
    <xf numFmtId="0" fontId="42" fillId="0" borderId="75" xfId="0" applyFont="1" applyBorder="1" applyAlignment="1">
      <alignment horizontal="justify" wrapText="1"/>
    </xf>
    <xf numFmtId="17" fontId="42" fillId="0" borderId="73" xfId="0" applyNumberFormat="1" applyFont="1" applyBorder="1" applyAlignment="1">
      <alignment horizontal="center" wrapText="1"/>
    </xf>
    <xf numFmtId="0" fontId="42" fillId="0" borderId="76" xfId="0" applyFont="1" applyBorder="1" applyAlignment="1">
      <alignment horizontal="center" wrapText="1"/>
    </xf>
    <xf numFmtId="17" fontId="42" fillId="0" borderId="13" xfId="0" applyNumberFormat="1" applyFont="1" applyBorder="1" applyAlignment="1">
      <alignment horizontal="center" wrapText="1"/>
    </xf>
    <xf numFmtId="0" fontId="42" fillId="0" borderId="13" xfId="0" applyFont="1" applyBorder="1" applyAlignment="1">
      <alignment horizontal="center" wrapText="1"/>
    </xf>
    <xf numFmtId="17" fontId="42" fillId="0" borderId="69" xfId="0" applyNumberFormat="1" applyFont="1" applyBorder="1" applyAlignment="1">
      <alignment horizontal="center" wrapText="1"/>
    </xf>
    <xf numFmtId="0" fontId="42" fillId="0" borderId="70" xfId="0" applyFont="1" applyBorder="1" applyAlignment="1">
      <alignment horizontal="center" wrapText="1"/>
    </xf>
    <xf numFmtId="0" fontId="42" fillId="0" borderId="69" xfId="0" applyFont="1" applyBorder="1" applyAlignment="1">
      <alignment wrapText="1"/>
    </xf>
    <xf numFmtId="0" fontId="42" fillId="0" borderId="71" xfId="0" applyFont="1" applyBorder="1" applyAlignment="1">
      <alignment wrapText="1"/>
    </xf>
    <xf numFmtId="0" fontId="42" fillId="0" borderId="72"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1"/>
  <sheetViews>
    <sheetView topLeftCell="B1" workbookViewId="0">
      <selection activeCell="D4" sqref="D4"/>
    </sheetView>
  </sheetViews>
  <sheetFormatPr baseColWidth="10" defaultRowHeight="15" x14ac:dyDescent="0.25"/>
  <cols>
    <col min="3" max="3" width="25" customWidth="1"/>
    <col min="4" max="4" width="18.28515625" customWidth="1"/>
    <col min="5" max="5" width="21.85546875" customWidth="1"/>
    <col min="10" max="10" width="24.140625" customWidth="1"/>
    <col min="11" max="11" width="19.85546875" customWidth="1"/>
  </cols>
  <sheetData>
    <row r="1" spans="3:18" ht="15.75" thickBot="1" x14ac:dyDescent="0.3"/>
    <row r="2" spans="3:18" ht="15.75" thickBot="1" x14ac:dyDescent="0.3">
      <c r="C2" s="81" t="s">
        <v>134</v>
      </c>
      <c r="D2" s="155"/>
      <c r="F2" s="81" t="s">
        <v>135</v>
      </c>
      <c r="G2" s="82"/>
      <c r="H2" s="156"/>
      <c r="I2" s="157"/>
      <c r="J2" s="157"/>
      <c r="K2" s="157"/>
      <c r="L2" s="157"/>
      <c r="M2" s="157"/>
      <c r="N2" s="157"/>
      <c r="O2" s="158"/>
    </row>
    <row r="3" spans="3:18" ht="15.75" thickBot="1" x14ac:dyDescent="0.3"/>
    <row r="4" spans="3:18" ht="45.75" thickBot="1" x14ac:dyDescent="0.3">
      <c r="C4" s="91" t="s">
        <v>146</v>
      </c>
      <c r="D4" s="154"/>
      <c r="F4" s="81" t="s">
        <v>138</v>
      </c>
      <c r="G4" s="89" t="e">
        <f>(D4-K4)/D4</f>
        <v>#DIV/0!</v>
      </c>
      <c r="J4" s="91" t="s">
        <v>147</v>
      </c>
      <c r="K4" s="154"/>
      <c r="M4" s="91" t="s">
        <v>207</v>
      </c>
      <c r="N4" s="180"/>
      <c r="O4" s="181" t="s">
        <v>197</v>
      </c>
    </row>
    <row r="5" spans="3:18" ht="15.75" thickBot="1" x14ac:dyDescent="0.3"/>
    <row r="6" spans="3:18" ht="15.75" thickBot="1" x14ac:dyDescent="0.3">
      <c r="C6" s="68" t="s">
        <v>117</v>
      </c>
      <c r="D6" s="67"/>
      <c r="E6" s="67"/>
      <c r="F6" s="67"/>
      <c r="G6" s="69">
        <v>44622</v>
      </c>
      <c r="H6" s="67"/>
      <c r="I6" s="70">
        <v>44987</v>
      </c>
      <c r="M6" s="285" t="str">
        <f>IF(N4&lt;4,"NO PROCEDE LA REVISIÓN EXCEPCIONAL. EL PLAZO DE DURACIÓN DEL CONTRATO MÍNIMO ES DE 4 MESES","")</f>
        <v>NO PROCEDE LA REVISIÓN EXCEPCIONAL. EL PLAZO DE DURACIÓN DEL CONTRATO MÍNIMO ES DE 4 MESES</v>
      </c>
      <c r="N6" s="286"/>
      <c r="O6" s="286"/>
      <c r="P6" s="286"/>
      <c r="Q6" s="286"/>
      <c r="R6" s="287"/>
    </row>
    <row r="7" spans="3:18" x14ac:dyDescent="0.25">
      <c r="M7" s="288"/>
      <c r="N7" s="289"/>
      <c r="O7" s="289"/>
      <c r="P7" s="289"/>
      <c r="Q7" s="289"/>
      <c r="R7" s="290"/>
    </row>
    <row r="8" spans="3:18" ht="15.75" thickBot="1" x14ac:dyDescent="0.3">
      <c r="M8" s="11"/>
      <c r="N8" s="11"/>
      <c r="O8" s="11"/>
      <c r="P8" s="11"/>
      <c r="Q8" s="11"/>
      <c r="R8" s="11"/>
    </row>
    <row r="9" spans="3:18" ht="15.75" thickBot="1" x14ac:dyDescent="0.3">
      <c r="C9" s="59" t="s">
        <v>122</v>
      </c>
      <c r="D9" s="60"/>
      <c r="E9" s="60"/>
      <c r="F9" s="60"/>
      <c r="G9" s="60"/>
      <c r="H9" s="153" t="s">
        <v>187</v>
      </c>
      <c r="J9" s="149" t="s">
        <v>187</v>
      </c>
      <c r="K9" s="149" t="s">
        <v>188</v>
      </c>
    </row>
    <row r="12" spans="3:18" ht="15.75" thickBot="1" x14ac:dyDescent="0.3"/>
    <row r="13" spans="3:18" ht="15.75" thickBot="1" x14ac:dyDescent="0.3">
      <c r="C13" s="292" t="s">
        <v>130</v>
      </c>
      <c r="D13" s="293"/>
      <c r="E13" s="293"/>
      <c r="F13" s="293"/>
      <c r="G13" s="293"/>
      <c r="H13" s="293"/>
      <c r="I13" s="293"/>
      <c r="J13" s="293"/>
      <c r="K13" s="293"/>
      <c r="L13" s="293"/>
      <c r="M13" s="294"/>
    </row>
    <row r="14" spans="3:18" ht="15.75" thickBot="1" x14ac:dyDescent="0.3"/>
    <row r="15" spans="3:18" x14ac:dyDescent="0.25">
      <c r="C15" s="61" t="s">
        <v>107</v>
      </c>
      <c r="D15" s="65" t="s">
        <v>108</v>
      </c>
    </row>
    <row r="16" spans="3:18" x14ac:dyDescent="0.25">
      <c r="C16" s="62"/>
      <c r="D16" s="66"/>
    </row>
    <row r="17" spans="3:7" x14ac:dyDescent="0.25">
      <c r="C17" s="63" t="s">
        <v>109</v>
      </c>
      <c r="D17" s="151">
        <v>0</v>
      </c>
      <c r="G17" s="86"/>
    </row>
    <row r="18" spans="3:7" x14ac:dyDescent="0.25">
      <c r="C18" s="63"/>
      <c r="D18" s="151"/>
    </row>
    <row r="19" spans="3:7" ht="30" x14ac:dyDescent="0.25">
      <c r="C19" s="63" t="s">
        <v>110</v>
      </c>
      <c r="D19" s="151">
        <v>0</v>
      </c>
    </row>
    <row r="20" spans="3:7" x14ac:dyDescent="0.25">
      <c r="C20" s="63"/>
      <c r="D20" s="151"/>
    </row>
    <row r="21" spans="3:7" ht="30" x14ac:dyDescent="0.25">
      <c r="C21" s="63" t="s">
        <v>193</v>
      </c>
      <c r="D21" s="151">
        <v>0</v>
      </c>
    </row>
    <row r="22" spans="3:7" x14ac:dyDescent="0.25">
      <c r="C22" s="63"/>
      <c r="D22" s="151"/>
    </row>
    <row r="23" spans="3:7" x14ac:dyDescent="0.25">
      <c r="C23" s="63" t="s">
        <v>111</v>
      </c>
      <c r="D23" s="151">
        <v>0</v>
      </c>
    </row>
    <row r="24" spans="3:7" x14ac:dyDescent="0.25">
      <c r="C24" s="63"/>
      <c r="D24" s="151"/>
    </row>
    <row r="25" spans="3:7" x14ac:dyDescent="0.25">
      <c r="C25" s="63" t="s">
        <v>112</v>
      </c>
      <c r="D25" s="151">
        <v>0</v>
      </c>
    </row>
    <row r="26" spans="3:7" x14ac:dyDescent="0.25">
      <c r="C26" s="63"/>
      <c r="D26" s="151"/>
    </row>
    <row r="27" spans="3:7" x14ac:dyDescent="0.25">
      <c r="C27" s="63" t="s">
        <v>113</v>
      </c>
      <c r="D27" s="151">
        <v>0</v>
      </c>
    </row>
    <row r="28" spans="3:7" x14ac:dyDescent="0.25">
      <c r="C28" s="63"/>
      <c r="D28" s="151"/>
    </row>
    <row r="29" spans="3:7" x14ac:dyDescent="0.25">
      <c r="C29" s="63" t="s">
        <v>114</v>
      </c>
      <c r="D29" s="151">
        <v>0</v>
      </c>
    </row>
    <row r="30" spans="3:7" x14ac:dyDescent="0.25">
      <c r="C30" s="63"/>
      <c r="D30" s="151"/>
    </row>
    <row r="31" spans="3:7" ht="30" x14ac:dyDescent="0.25">
      <c r="C31" s="63" t="s">
        <v>115</v>
      </c>
      <c r="D31" s="151">
        <v>0</v>
      </c>
    </row>
    <row r="32" spans="3:7" x14ac:dyDescent="0.25">
      <c r="C32" s="63"/>
      <c r="D32" s="151"/>
    </row>
    <row r="33" spans="1:5" x14ac:dyDescent="0.25">
      <c r="C33" s="176" t="s">
        <v>116</v>
      </c>
      <c r="D33" s="177">
        <v>0</v>
      </c>
    </row>
    <row r="34" spans="1:5" x14ac:dyDescent="0.25">
      <c r="C34" s="174"/>
      <c r="D34" s="175"/>
    </row>
    <row r="35" spans="1:5" ht="30.75" thickBot="1" x14ac:dyDescent="0.3">
      <c r="C35" s="64" t="s">
        <v>211</v>
      </c>
      <c r="D35" s="152">
        <v>0</v>
      </c>
    </row>
    <row r="36" spans="1:5" x14ac:dyDescent="0.25">
      <c r="C36" s="56"/>
    </row>
    <row r="37" spans="1:5" x14ac:dyDescent="0.25">
      <c r="C37" s="56"/>
    </row>
    <row r="38" spans="1:5" x14ac:dyDescent="0.25">
      <c r="C38" s="56"/>
    </row>
    <row r="39" spans="1:5" x14ac:dyDescent="0.25">
      <c r="C39" s="56"/>
    </row>
    <row r="40" spans="1:5" ht="15.75" thickBot="1" x14ac:dyDescent="0.3">
      <c r="C40" s="56"/>
    </row>
    <row r="41" spans="1:5" x14ac:dyDescent="0.25">
      <c r="A41" s="150" t="str">
        <f>IF(AND(D17&lt;G6,D17&lt;&gt;0,D23=0),"si","no")</f>
        <v>no</v>
      </c>
      <c r="B41" s="150" t="str">
        <f>IF(AND(D19&lt;G6,D19&lt;&gt;0,D23=0),"si","no")</f>
        <v>no</v>
      </c>
      <c r="C41" s="98" t="s">
        <v>119</v>
      </c>
      <c r="D41" s="101"/>
      <c r="E41" s="95" t="str">
        <f>IF(OR(A41="si",B41="si",A42="si",B42="si"),"PROCEDE","NO PROCEDE")</f>
        <v>NO PROCEDE</v>
      </c>
    </row>
    <row r="42" spans="1:5" x14ac:dyDescent="0.25">
      <c r="A42" s="150" t="str">
        <f>IF(AND(D17&lt;G6,D17&lt;&gt;0,D23&gt;G6),"si","no")</f>
        <v>no</v>
      </c>
      <c r="B42" s="150" t="str">
        <f>IF(AND(D19&lt;G6,D19&lt;&gt;0,D23&gt;G6),"si","no")</f>
        <v>no</v>
      </c>
      <c r="C42" s="121"/>
      <c r="D42" s="113"/>
      <c r="E42" s="122"/>
    </row>
    <row r="43" spans="1:5" x14ac:dyDescent="0.25">
      <c r="A43" s="150" t="str">
        <f>IF(AND(D23&lt;G6,D23&gt;0,D25=0),"si","no")</f>
        <v>no</v>
      </c>
      <c r="B43" s="150" t="str">
        <f>IF(AND(D23&lt;G6,D23&gt;0,D25&gt;G6),"si","no")</f>
        <v>no</v>
      </c>
      <c r="C43" s="300" t="s">
        <v>111</v>
      </c>
      <c r="D43" s="301"/>
      <c r="E43" s="96" t="str">
        <f>IF(OR(A43="si",B43="si"),"PROCEDE","NO PROCEDE")</f>
        <v>NO PROCEDE</v>
      </c>
    </row>
    <row r="44" spans="1:5" x14ac:dyDescent="0.25">
      <c r="A44" s="150"/>
      <c r="B44" s="150"/>
      <c r="C44" s="121"/>
      <c r="D44" s="113"/>
      <c r="E44" s="122"/>
    </row>
    <row r="45" spans="1:5" x14ac:dyDescent="0.25">
      <c r="A45" s="150" t="str">
        <f>IF(AND(D25&lt;G6,D25&lt;&gt;0,D31=0),"SI","NO")</f>
        <v>NO</v>
      </c>
      <c r="B45" s="150" t="str">
        <f>IF(AND(D25&lt;G6,D25&lt;&gt;0,D31&gt;G6),"SI","NO")</f>
        <v>NO</v>
      </c>
      <c r="C45" s="99" t="s">
        <v>118</v>
      </c>
      <c r="D45" s="102"/>
      <c r="E45" s="96" t="str">
        <f>IF(OR(A45="si",B45="si"),"PROCEDE","NO PROCEDE")</f>
        <v>NO PROCEDE</v>
      </c>
    </row>
    <row r="46" spans="1:5" x14ac:dyDescent="0.25">
      <c r="A46" s="150"/>
      <c r="B46" s="150"/>
      <c r="C46" s="121"/>
      <c r="D46" s="113"/>
      <c r="E46" s="122"/>
    </row>
    <row r="47" spans="1:5" x14ac:dyDescent="0.25">
      <c r="A47" s="150" t="str">
        <f>IF(AND(D31&lt;G6,D31&lt;&gt;0,D35&gt;G6),"si","no")</f>
        <v>no</v>
      </c>
      <c r="B47" s="150" t="str">
        <f>IF(AND(D31&lt;G6,D31&lt;&gt;0,D35=0),"si","no")</f>
        <v>no</v>
      </c>
      <c r="C47" s="99" t="s">
        <v>120</v>
      </c>
      <c r="D47" s="102"/>
      <c r="E47" s="96" t="str">
        <f>IF(OR(A47="si",B47="si"),"PROCEDE","NO PROCEDE")</f>
        <v>NO PROCEDE</v>
      </c>
    </row>
    <row r="48" spans="1:5" x14ac:dyDescent="0.25">
      <c r="A48" s="150"/>
      <c r="B48" s="150"/>
      <c r="C48" s="121"/>
      <c r="D48" s="113"/>
      <c r="E48" s="122"/>
    </row>
    <row r="49" spans="1:15" ht="30" x14ac:dyDescent="0.25">
      <c r="A49" s="150" t="str">
        <f>IF(AND(D27&lt;I6,D27&gt;G6,D27&lt;&gt;0),"SI","NO")</f>
        <v>NO</v>
      </c>
      <c r="B49" s="150" t="str">
        <f>IF(AND(D29&lt;I6,D29&gt;G6,D29&lt;&gt;0),"SI","NO")</f>
        <v>NO</v>
      </c>
      <c r="C49" s="99" t="s">
        <v>161</v>
      </c>
      <c r="D49" s="102"/>
      <c r="E49" s="96" t="str">
        <f t="shared" ref="E49" si="0">IF(OR(A49="si",B49="si"),"PROCEDE","NO PROCEDE")</f>
        <v>NO PROCEDE</v>
      </c>
    </row>
    <row r="50" spans="1:15" x14ac:dyDescent="0.25">
      <c r="A50" s="150"/>
      <c r="B50" s="150"/>
      <c r="C50" s="121"/>
      <c r="D50" s="113"/>
      <c r="E50" s="122"/>
    </row>
    <row r="51" spans="1:15" x14ac:dyDescent="0.25">
      <c r="A51" s="150"/>
      <c r="B51" s="150"/>
      <c r="C51" s="99" t="s">
        <v>121</v>
      </c>
      <c r="D51" s="102"/>
      <c r="E51" s="96" t="str">
        <f>IF(A52="si","PROCEDE","NO PROCEDE")</f>
        <v>NO PROCEDE</v>
      </c>
    </row>
    <row r="52" spans="1:15" ht="15.75" thickBot="1" x14ac:dyDescent="0.3">
      <c r="A52" s="150" t="str">
        <f>IF(AND(D19&gt;G6,D19&lt;I6,H9="SÍ"),"si","no")</f>
        <v>no</v>
      </c>
      <c r="B52" s="150"/>
      <c r="C52" s="100"/>
      <c r="D52" s="103"/>
      <c r="E52" s="97"/>
    </row>
    <row r="53" spans="1:15" x14ac:dyDescent="0.25">
      <c r="C53" s="56"/>
    </row>
    <row r="54" spans="1:15" x14ac:dyDescent="0.25">
      <c r="C54" s="56"/>
    </row>
    <row r="55" spans="1:15" ht="15.75" thickBot="1" x14ac:dyDescent="0.3"/>
    <row r="56" spans="1:15" ht="23.25" thickBot="1" x14ac:dyDescent="0.5">
      <c r="A56" s="123" t="s">
        <v>159</v>
      </c>
      <c r="B56" s="92"/>
      <c r="C56" s="92"/>
      <c r="D56" s="93"/>
      <c r="E56" s="58"/>
      <c r="F56" s="58"/>
      <c r="G56" s="58"/>
      <c r="H56" s="58"/>
      <c r="I56" s="124"/>
      <c r="J56" s="125" t="str">
        <f>IF(OR(E41="PROCEDE",E45="PROCEDE",E47="PROCEDE",E43="PROCEDE",E49="PROCEDE",E52="PROCEDE"),"PROCEDE","NO PROCEDE")</f>
        <v>NO PROCEDE</v>
      </c>
    </row>
    <row r="58" spans="1:15" ht="50.25" customHeight="1" x14ac:dyDescent="0.25">
      <c r="A58" s="291" t="s">
        <v>129</v>
      </c>
      <c r="B58" s="291"/>
      <c r="C58" s="291"/>
      <c r="D58" s="291"/>
      <c r="E58" s="291"/>
      <c r="F58" s="291"/>
      <c r="G58" s="291"/>
      <c r="H58" s="291"/>
      <c r="I58" s="291"/>
    </row>
    <row r="60" spans="1:15" ht="15.75" thickBot="1" x14ac:dyDescent="0.3"/>
    <row r="61" spans="1:15" ht="36" customHeight="1" thickBot="1" x14ac:dyDescent="0.5">
      <c r="A61" s="298" t="s">
        <v>131</v>
      </c>
      <c r="B61" s="299"/>
      <c r="C61" s="295" t="s">
        <v>137</v>
      </c>
      <c r="D61" s="296"/>
      <c r="E61" s="296"/>
      <c r="F61" s="296"/>
      <c r="G61" s="296"/>
      <c r="H61" s="296"/>
      <c r="I61" s="296"/>
      <c r="J61" s="296"/>
      <c r="K61" s="296"/>
      <c r="L61" s="296"/>
      <c r="M61" s="296"/>
      <c r="N61" s="296"/>
      <c r="O61" s="297"/>
    </row>
  </sheetData>
  <sheetProtection algorithmName="SHA-512" hashValue="QtwEp2N46qgBh65UXdsStLD6K5hEOsV/lGFnco1VoXtS7hfTk4mg52xik4zkyCxyHiP388nnYEFubLsRSaog9w==" saltValue="mIZSY4DRMqDU9ATmrh1FJg==" spinCount="100000" sheet="1" objects="1" scenarios="1"/>
  <mergeCells count="6">
    <mergeCell ref="M6:R7"/>
    <mergeCell ref="A58:I58"/>
    <mergeCell ref="C13:M13"/>
    <mergeCell ref="C61:O61"/>
    <mergeCell ref="A61:B61"/>
    <mergeCell ref="C43:D43"/>
  </mergeCells>
  <dataValidations disablePrompts="1" count="1">
    <dataValidation type="list" allowBlank="1" showInputMessage="1" showErrorMessage="1" sqref="H9" xr:uid="{9626A042-1936-4E8B-BE5A-D467C9C38BA8}">
      <formula1>$J$9:$K$9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31C8D-4454-4077-81FD-F4355C9F0A84}">
  <dimension ref="A3:AC34"/>
  <sheetViews>
    <sheetView workbookViewId="0">
      <selection activeCell="C32" sqref="C32:Y34"/>
    </sheetView>
  </sheetViews>
  <sheetFormatPr baseColWidth="10" defaultRowHeight="15" x14ac:dyDescent="0.25"/>
  <cols>
    <col min="23" max="23" width="12.85546875" customWidth="1"/>
    <col min="24" max="24" width="14" customWidth="1"/>
  </cols>
  <sheetData>
    <row r="3" spans="1:24" x14ac:dyDescent="0.25">
      <c r="C3" s="42" t="s">
        <v>102</v>
      </c>
      <c r="D3" s="42"/>
      <c r="E3" s="42"/>
      <c r="F3" s="42"/>
      <c r="G3" s="42"/>
    </row>
    <row r="4" spans="1:24" ht="15.75" thickBot="1" x14ac:dyDescent="0.3"/>
    <row r="5" spans="1:24" ht="15.75" thickBot="1" x14ac:dyDescent="0.3">
      <c r="C5" s="29" t="s">
        <v>100</v>
      </c>
      <c r="D5" s="160">
        <v>15</v>
      </c>
      <c r="I5" s="201" t="s">
        <v>195</v>
      </c>
      <c r="J5" s="200"/>
      <c r="K5" s="200"/>
      <c r="L5" s="232"/>
      <c r="M5" s="234"/>
      <c r="N5" s="234"/>
      <c r="O5" s="234"/>
      <c r="P5" s="234"/>
      <c r="Q5" s="234"/>
      <c r="R5" s="234"/>
      <c r="S5" s="234"/>
      <c r="T5" s="234"/>
      <c r="U5" s="234"/>
      <c r="W5" s="150">
        <f>IF(L5&lt;&gt;0,L5,1/1/2021)</f>
        <v>4.9480455220188031E-4</v>
      </c>
    </row>
    <row r="6" spans="1:24" ht="15.75" thickBot="1" x14ac:dyDescent="0.3">
      <c r="C6" s="29" t="s">
        <v>101</v>
      </c>
      <c r="D6" s="161">
        <v>6</v>
      </c>
      <c r="I6" s="26"/>
      <c r="J6" s="26"/>
      <c r="K6" s="26"/>
      <c r="L6" s="26"/>
      <c r="M6" s="26"/>
      <c r="N6" s="26"/>
      <c r="O6" s="26"/>
      <c r="P6" s="26"/>
      <c r="Q6" s="26"/>
      <c r="R6" s="26"/>
      <c r="S6" s="26"/>
      <c r="T6" s="26"/>
      <c r="U6" s="26"/>
    </row>
    <row r="7" spans="1:24" ht="15.75" thickBot="1" x14ac:dyDescent="0.3">
      <c r="C7" s="29"/>
      <c r="D7" s="29">
        <f>SUM(D5:D6)</f>
        <v>21</v>
      </c>
      <c r="I7" s="201" t="s">
        <v>196</v>
      </c>
      <c r="J7" s="200"/>
      <c r="K7" s="200"/>
      <c r="L7" s="232"/>
      <c r="M7" s="234"/>
      <c r="N7" s="234"/>
      <c r="O7" s="234"/>
      <c r="P7" s="234"/>
      <c r="Q7" s="234"/>
      <c r="R7" s="234"/>
      <c r="S7" s="234"/>
      <c r="T7" s="234"/>
      <c r="U7" s="234"/>
      <c r="W7" s="150" t="str">
        <f>IF(L7&lt;&gt;0,L7,"1/1/2025")</f>
        <v>1/1/2025</v>
      </c>
    </row>
    <row r="11" spans="1:24" x14ac:dyDescent="0.25">
      <c r="C11" s="54" t="s">
        <v>133</v>
      </c>
      <c r="H11" s="54" t="s">
        <v>132</v>
      </c>
      <c r="M11" s="54" t="s">
        <v>232</v>
      </c>
      <c r="R11" s="54" t="s">
        <v>233</v>
      </c>
      <c r="V11" s="54" t="s">
        <v>212</v>
      </c>
    </row>
    <row r="12" spans="1:24" ht="15.75" thickBot="1" x14ac:dyDescent="0.3"/>
    <row r="13" spans="1:24" x14ac:dyDescent="0.25">
      <c r="B13" s="128" t="s">
        <v>162</v>
      </c>
      <c r="C13" s="20" t="s">
        <v>21</v>
      </c>
      <c r="D13" s="21" t="s">
        <v>22</v>
      </c>
      <c r="E13" s="22" t="s">
        <v>157</v>
      </c>
      <c r="G13" s="128" t="s">
        <v>162</v>
      </c>
      <c r="H13" s="20" t="s">
        <v>21</v>
      </c>
      <c r="I13" s="21" t="s">
        <v>22</v>
      </c>
      <c r="J13" s="22" t="s">
        <v>157</v>
      </c>
      <c r="L13" s="128" t="s">
        <v>162</v>
      </c>
      <c r="M13" s="20" t="s">
        <v>21</v>
      </c>
      <c r="N13" s="21" t="s">
        <v>22</v>
      </c>
      <c r="O13" s="22" t="s">
        <v>157</v>
      </c>
      <c r="Q13" s="128" t="s">
        <v>162</v>
      </c>
      <c r="R13" s="20" t="s">
        <v>21</v>
      </c>
      <c r="S13" s="21" t="s">
        <v>22</v>
      </c>
      <c r="T13" s="22" t="s">
        <v>157</v>
      </c>
      <c r="V13" s="20" t="s">
        <v>21</v>
      </c>
      <c r="W13" s="21" t="s">
        <v>22</v>
      </c>
      <c r="X13" s="22" t="s">
        <v>157</v>
      </c>
    </row>
    <row r="14" spans="1:24" x14ac:dyDescent="0.25">
      <c r="A14" s="199" t="str">
        <f>IF(OR(C14&lt;$W$5,C14&gt;$W$7),"Fuera de rango"," ")</f>
        <v xml:space="preserve"> </v>
      </c>
      <c r="B14" s="126" t="s">
        <v>163</v>
      </c>
      <c r="C14" s="204">
        <v>44197</v>
      </c>
      <c r="D14" s="159">
        <v>0</v>
      </c>
      <c r="E14" s="23">
        <f>((D14/1.21))</f>
        <v>0</v>
      </c>
      <c r="F14" s="199"/>
      <c r="G14" s="126" t="s">
        <v>163</v>
      </c>
      <c r="H14" s="204">
        <v>44562</v>
      </c>
      <c r="I14" s="159">
        <v>0</v>
      </c>
      <c r="J14" s="23">
        <f>(I14/1.21)</f>
        <v>0</v>
      </c>
      <c r="K14" s="199" t="str">
        <f>IF(OR(H14&lt;$W$5,H14&gt;$W$7),"Fuera de rango","")</f>
        <v/>
      </c>
      <c r="L14" s="126" t="s">
        <v>163</v>
      </c>
      <c r="M14" s="204">
        <v>44927</v>
      </c>
      <c r="N14" s="159">
        <v>0</v>
      </c>
      <c r="O14" s="23">
        <f>(N14/1.21)</f>
        <v>0</v>
      </c>
      <c r="Q14" s="126" t="s">
        <v>163</v>
      </c>
      <c r="R14" s="204">
        <v>45292</v>
      </c>
      <c r="S14" s="159">
        <v>0</v>
      </c>
      <c r="T14" s="23">
        <f>(S14/1.21)</f>
        <v>0</v>
      </c>
      <c r="V14" s="204" t="s">
        <v>213</v>
      </c>
      <c r="W14" s="159"/>
      <c r="X14" s="23">
        <f>(W14/1.21)</f>
        <v>0</v>
      </c>
    </row>
    <row r="15" spans="1:24" x14ac:dyDescent="0.25">
      <c r="A15" s="199" t="str">
        <f t="shared" ref="A15:A25" si="0">IF(OR(C15&lt;$W$5,C15&gt;$W$7),"Fuera de rango"," ")</f>
        <v xml:space="preserve"> </v>
      </c>
      <c r="B15" s="126" t="s">
        <v>164</v>
      </c>
      <c r="C15" s="204">
        <v>44228</v>
      </c>
      <c r="D15" s="159">
        <v>0</v>
      </c>
      <c r="E15" s="23">
        <f t="shared" ref="E15:E25" si="1">((D15/1.21))</f>
        <v>0</v>
      </c>
      <c r="G15" s="126" t="s">
        <v>164</v>
      </c>
      <c r="H15" s="204">
        <v>44593</v>
      </c>
      <c r="I15" s="159">
        <v>0</v>
      </c>
      <c r="J15" s="23">
        <f t="shared" ref="J15:J25" si="2">(I15/1.21)</f>
        <v>0</v>
      </c>
      <c r="K15" s="199" t="str">
        <f t="shared" ref="K15:K25" si="3">IF(OR(H15&lt;$W$5,H15&gt;$W$7),"Fuera de rango","")</f>
        <v/>
      </c>
      <c r="L15" s="126" t="s">
        <v>164</v>
      </c>
      <c r="M15" s="204">
        <v>44958</v>
      </c>
      <c r="N15" s="159">
        <v>0</v>
      </c>
      <c r="O15" s="23">
        <f t="shared" ref="O15:O25" si="4">(N15/1.21)</f>
        <v>0</v>
      </c>
      <c r="Q15" s="126" t="s">
        <v>164</v>
      </c>
      <c r="R15" s="204">
        <v>45323</v>
      </c>
      <c r="S15" s="159">
        <v>0</v>
      </c>
      <c r="T15" s="23">
        <f t="shared" ref="T15:T25" si="5">(S15/1.21)</f>
        <v>0</v>
      </c>
    </row>
    <row r="16" spans="1:24" x14ac:dyDescent="0.25">
      <c r="A16" s="199" t="str">
        <f t="shared" si="0"/>
        <v xml:space="preserve"> </v>
      </c>
      <c r="B16" s="126" t="s">
        <v>165</v>
      </c>
      <c r="C16" s="204">
        <v>44256</v>
      </c>
      <c r="D16" s="159">
        <v>0</v>
      </c>
      <c r="E16" s="23">
        <f t="shared" si="1"/>
        <v>0</v>
      </c>
      <c r="G16" s="126" t="s">
        <v>165</v>
      </c>
      <c r="H16" s="204">
        <v>44621</v>
      </c>
      <c r="I16" s="159">
        <v>0</v>
      </c>
      <c r="J16" s="23">
        <f t="shared" si="2"/>
        <v>0</v>
      </c>
      <c r="K16" s="199" t="str">
        <f t="shared" si="3"/>
        <v/>
      </c>
      <c r="L16" s="126" t="s">
        <v>165</v>
      </c>
      <c r="M16" s="204">
        <v>44986</v>
      </c>
      <c r="N16" s="159">
        <v>0</v>
      </c>
      <c r="O16" s="23">
        <f t="shared" si="4"/>
        <v>0</v>
      </c>
      <c r="Q16" s="126" t="s">
        <v>165</v>
      </c>
      <c r="R16" s="204">
        <v>45352</v>
      </c>
      <c r="S16" s="159">
        <v>0</v>
      </c>
      <c r="T16" s="23">
        <f t="shared" si="5"/>
        <v>0</v>
      </c>
    </row>
    <row r="17" spans="1:29" x14ac:dyDescent="0.25">
      <c r="A17" s="199" t="str">
        <f t="shared" si="0"/>
        <v xml:space="preserve"> </v>
      </c>
      <c r="B17" s="126" t="s">
        <v>166</v>
      </c>
      <c r="C17" s="204">
        <v>44287</v>
      </c>
      <c r="D17" s="159">
        <v>0</v>
      </c>
      <c r="E17" s="23">
        <f t="shared" si="1"/>
        <v>0</v>
      </c>
      <c r="G17" s="126" t="s">
        <v>166</v>
      </c>
      <c r="H17" s="204">
        <v>44652</v>
      </c>
      <c r="I17" s="159">
        <v>0</v>
      </c>
      <c r="J17" s="23">
        <f t="shared" si="2"/>
        <v>0</v>
      </c>
      <c r="K17" s="199" t="str">
        <f t="shared" si="3"/>
        <v/>
      </c>
      <c r="L17" s="126" t="s">
        <v>166</v>
      </c>
      <c r="M17" s="204">
        <v>45017</v>
      </c>
      <c r="N17" s="159">
        <v>0</v>
      </c>
      <c r="O17" s="23">
        <f t="shared" si="4"/>
        <v>0</v>
      </c>
      <c r="Q17" s="126" t="s">
        <v>166</v>
      </c>
      <c r="R17" s="204">
        <v>45383</v>
      </c>
      <c r="S17" s="159">
        <v>0</v>
      </c>
      <c r="T17" s="23">
        <f t="shared" si="5"/>
        <v>0</v>
      </c>
    </row>
    <row r="18" spans="1:29" x14ac:dyDescent="0.25">
      <c r="A18" s="199" t="str">
        <f t="shared" si="0"/>
        <v xml:space="preserve"> </v>
      </c>
      <c r="B18" s="126" t="s">
        <v>167</v>
      </c>
      <c r="C18" s="204">
        <v>44317</v>
      </c>
      <c r="D18" s="159">
        <v>0</v>
      </c>
      <c r="E18" s="23">
        <f t="shared" si="1"/>
        <v>0</v>
      </c>
      <c r="G18" s="126" t="s">
        <v>167</v>
      </c>
      <c r="H18" s="204">
        <v>44682</v>
      </c>
      <c r="I18" s="159">
        <v>0</v>
      </c>
      <c r="J18" s="23">
        <f t="shared" si="2"/>
        <v>0</v>
      </c>
      <c r="K18" s="199" t="str">
        <f t="shared" si="3"/>
        <v/>
      </c>
      <c r="L18" s="126" t="s">
        <v>167</v>
      </c>
      <c r="M18" s="204">
        <v>45047</v>
      </c>
      <c r="N18" s="159">
        <v>0</v>
      </c>
      <c r="O18" s="23">
        <f t="shared" si="4"/>
        <v>0</v>
      </c>
      <c r="Q18" s="126" t="s">
        <v>167</v>
      </c>
      <c r="R18" s="204">
        <v>45413</v>
      </c>
      <c r="S18" s="159">
        <v>0</v>
      </c>
      <c r="T18" s="23">
        <f t="shared" si="5"/>
        <v>0</v>
      </c>
    </row>
    <row r="19" spans="1:29" x14ac:dyDescent="0.25">
      <c r="A19" s="199" t="str">
        <f t="shared" si="0"/>
        <v xml:space="preserve"> </v>
      </c>
      <c r="B19" s="126" t="s">
        <v>168</v>
      </c>
      <c r="C19" s="204">
        <v>44348</v>
      </c>
      <c r="D19" s="159">
        <v>0</v>
      </c>
      <c r="E19" s="23">
        <f t="shared" si="1"/>
        <v>0</v>
      </c>
      <c r="G19" s="126" t="s">
        <v>168</v>
      </c>
      <c r="H19" s="204">
        <v>44713</v>
      </c>
      <c r="I19" s="159">
        <v>0</v>
      </c>
      <c r="J19" s="23">
        <f t="shared" si="2"/>
        <v>0</v>
      </c>
      <c r="K19" s="199" t="str">
        <f t="shared" si="3"/>
        <v/>
      </c>
      <c r="L19" s="126" t="s">
        <v>168</v>
      </c>
      <c r="M19" s="204">
        <v>45078</v>
      </c>
      <c r="N19" s="159">
        <v>0</v>
      </c>
      <c r="O19" s="23">
        <f t="shared" si="4"/>
        <v>0</v>
      </c>
      <c r="Q19" s="126" t="s">
        <v>168</v>
      </c>
      <c r="R19" s="204">
        <v>45444</v>
      </c>
      <c r="S19" s="159">
        <v>0</v>
      </c>
      <c r="T19" s="23">
        <f t="shared" si="5"/>
        <v>0</v>
      </c>
    </row>
    <row r="20" spans="1:29" x14ac:dyDescent="0.25">
      <c r="A20" s="199" t="str">
        <f t="shared" si="0"/>
        <v xml:space="preserve"> </v>
      </c>
      <c r="B20" s="126" t="s">
        <v>169</v>
      </c>
      <c r="C20" s="204">
        <v>44378</v>
      </c>
      <c r="D20" s="159">
        <v>0</v>
      </c>
      <c r="E20" s="23">
        <f t="shared" si="1"/>
        <v>0</v>
      </c>
      <c r="G20" s="126" t="s">
        <v>169</v>
      </c>
      <c r="H20" s="204">
        <v>44743</v>
      </c>
      <c r="I20" s="159">
        <v>0</v>
      </c>
      <c r="J20" s="23">
        <f t="shared" si="2"/>
        <v>0</v>
      </c>
      <c r="K20" s="199" t="str">
        <f t="shared" si="3"/>
        <v/>
      </c>
      <c r="L20" s="126" t="s">
        <v>169</v>
      </c>
      <c r="M20" s="204">
        <v>45108</v>
      </c>
      <c r="N20" s="159">
        <v>0</v>
      </c>
      <c r="O20" s="23">
        <f t="shared" si="4"/>
        <v>0</v>
      </c>
      <c r="Q20" s="126" t="s">
        <v>169</v>
      </c>
      <c r="R20" s="204">
        <v>45474</v>
      </c>
      <c r="S20" s="159">
        <v>0</v>
      </c>
      <c r="T20" s="23">
        <f t="shared" si="5"/>
        <v>0</v>
      </c>
    </row>
    <row r="21" spans="1:29" x14ac:dyDescent="0.25">
      <c r="A21" s="199" t="str">
        <f t="shared" si="0"/>
        <v xml:space="preserve"> </v>
      </c>
      <c r="B21" s="126" t="s">
        <v>170</v>
      </c>
      <c r="C21" s="204">
        <v>44409</v>
      </c>
      <c r="D21" s="159">
        <v>0</v>
      </c>
      <c r="E21" s="23">
        <f t="shared" si="1"/>
        <v>0</v>
      </c>
      <c r="G21" s="126" t="s">
        <v>170</v>
      </c>
      <c r="H21" s="204">
        <v>44774</v>
      </c>
      <c r="I21" s="159">
        <v>0</v>
      </c>
      <c r="J21" s="23">
        <f t="shared" si="2"/>
        <v>0</v>
      </c>
      <c r="K21" s="199" t="str">
        <f t="shared" si="3"/>
        <v/>
      </c>
      <c r="L21" s="126" t="s">
        <v>170</v>
      </c>
      <c r="M21" s="204">
        <v>45139</v>
      </c>
      <c r="N21" s="159">
        <v>0</v>
      </c>
      <c r="O21" s="23">
        <f t="shared" si="4"/>
        <v>0</v>
      </c>
      <c r="Q21" s="126" t="s">
        <v>170</v>
      </c>
      <c r="R21" s="204">
        <v>45505</v>
      </c>
      <c r="S21" s="159">
        <v>0</v>
      </c>
      <c r="T21" s="23">
        <f t="shared" si="5"/>
        <v>0</v>
      </c>
    </row>
    <row r="22" spans="1:29" x14ac:dyDescent="0.25">
      <c r="A22" s="199" t="str">
        <f t="shared" si="0"/>
        <v xml:space="preserve"> </v>
      </c>
      <c r="B22" s="126" t="s">
        <v>171</v>
      </c>
      <c r="C22" s="204">
        <v>44440</v>
      </c>
      <c r="D22" s="159">
        <v>0</v>
      </c>
      <c r="E22" s="23">
        <f t="shared" si="1"/>
        <v>0</v>
      </c>
      <c r="G22" s="126" t="s">
        <v>171</v>
      </c>
      <c r="H22" s="204">
        <v>44805</v>
      </c>
      <c r="I22" s="159">
        <v>0</v>
      </c>
      <c r="J22" s="23">
        <f t="shared" si="2"/>
        <v>0</v>
      </c>
      <c r="K22" s="199" t="str">
        <f t="shared" si="3"/>
        <v/>
      </c>
      <c r="L22" s="126" t="s">
        <v>171</v>
      </c>
      <c r="M22" s="204">
        <v>45170</v>
      </c>
      <c r="N22" s="159">
        <v>0</v>
      </c>
      <c r="O22" s="23">
        <f t="shared" si="4"/>
        <v>0</v>
      </c>
      <c r="Q22" s="126" t="s">
        <v>171</v>
      </c>
      <c r="R22" s="204">
        <v>45536</v>
      </c>
      <c r="S22" s="159">
        <v>0</v>
      </c>
      <c r="T22" s="23">
        <f t="shared" si="5"/>
        <v>0</v>
      </c>
    </row>
    <row r="23" spans="1:29" x14ac:dyDescent="0.25">
      <c r="A23" s="199" t="str">
        <f t="shared" si="0"/>
        <v xml:space="preserve"> </v>
      </c>
      <c r="B23" s="126" t="s">
        <v>172</v>
      </c>
      <c r="C23" s="204">
        <v>44470</v>
      </c>
      <c r="D23" s="159">
        <v>0</v>
      </c>
      <c r="E23" s="23">
        <f t="shared" si="1"/>
        <v>0</v>
      </c>
      <c r="G23" s="126" t="s">
        <v>172</v>
      </c>
      <c r="H23" s="204">
        <v>44835</v>
      </c>
      <c r="I23" s="159">
        <v>0</v>
      </c>
      <c r="J23" s="23">
        <f t="shared" si="2"/>
        <v>0</v>
      </c>
      <c r="K23" s="199" t="str">
        <f t="shared" si="3"/>
        <v/>
      </c>
      <c r="L23" s="126" t="s">
        <v>172</v>
      </c>
      <c r="M23" s="204">
        <v>45200</v>
      </c>
      <c r="N23" s="159">
        <v>0</v>
      </c>
      <c r="O23" s="23">
        <f t="shared" si="4"/>
        <v>0</v>
      </c>
      <c r="Q23" s="126" t="s">
        <v>172</v>
      </c>
      <c r="R23" s="204">
        <v>45566</v>
      </c>
      <c r="S23" s="159">
        <v>0</v>
      </c>
      <c r="T23" s="23">
        <f t="shared" si="5"/>
        <v>0</v>
      </c>
    </row>
    <row r="24" spans="1:29" x14ac:dyDescent="0.25">
      <c r="A24" s="199" t="str">
        <f t="shared" si="0"/>
        <v xml:space="preserve"> </v>
      </c>
      <c r="B24" s="126" t="s">
        <v>173</v>
      </c>
      <c r="C24" s="204">
        <v>44501</v>
      </c>
      <c r="D24" s="159">
        <v>0</v>
      </c>
      <c r="E24" s="23">
        <f t="shared" si="1"/>
        <v>0</v>
      </c>
      <c r="G24" s="126" t="s">
        <v>173</v>
      </c>
      <c r="H24" s="204">
        <v>44866</v>
      </c>
      <c r="I24" s="159">
        <v>0</v>
      </c>
      <c r="J24" s="23">
        <f t="shared" si="2"/>
        <v>0</v>
      </c>
      <c r="K24" s="199" t="str">
        <f t="shared" si="3"/>
        <v/>
      </c>
      <c r="L24" s="126" t="s">
        <v>173</v>
      </c>
      <c r="M24" s="204">
        <v>45231</v>
      </c>
      <c r="N24" s="159">
        <v>0</v>
      </c>
      <c r="O24" s="23">
        <f t="shared" si="4"/>
        <v>0</v>
      </c>
      <c r="Q24" s="126" t="s">
        <v>173</v>
      </c>
      <c r="R24" s="204">
        <v>45597</v>
      </c>
      <c r="S24" s="159">
        <v>0</v>
      </c>
      <c r="T24" s="23">
        <f t="shared" si="5"/>
        <v>0</v>
      </c>
    </row>
    <row r="25" spans="1:29" ht="21" x14ac:dyDescent="0.35">
      <c r="A25" s="199" t="str">
        <f t="shared" si="0"/>
        <v xml:space="preserve"> </v>
      </c>
      <c r="B25" s="126" t="s">
        <v>174</v>
      </c>
      <c r="C25" s="204">
        <v>44531</v>
      </c>
      <c r="D25" s="159">
        <v>0</v>
      </c>
      <c r="E25" s="23">
        <f t="shared" si="1"/>
        <v>0</v>
      </c>
      <c r="G25" s="126" t="s">
        <v>174</v>
      </c>
      <c r="H25" s="204">
        <v>44896</v>
      </c>
      <c r="I25" s="159">
        <v>0</v>
      </c>
      <c r="J25" s="23">
        <f t="shared" si="2"/>
        <v>0</v>
      </c>
      <c r="K25" s="199" t="str">
        <f t="shared" si="3"/>
        <v/>
      </c>
      <c r="L25" s="126" t="s">
        <v>174</v>
      </c>
      <c r="M25" s="204">
        <v>45261</v>
      </c>
      <c r="N25" s="159">
        <v>0</v>
      </c>
      <c r="O25" s="23">
        <f t="shared" si="4"/>
        <v>0</v>
      </c>
      <c r="P25" s="206"/>
      <c r="Q25" s="126" t="s">
        <v>174</v>
      </c>
      <c r="R25" s="204">
        <v>45627</v>
      </c>
      <c r="S25" s="159">
        <v>0</v>
      </c>
      <c r="T25" s="23">
        <f t="shared" si="5"/>
        <v>0</v>
      </c>
      <c r="U25" s="206"/>
    </row>
    <row r="26" spans="1:29" x14ac:dyDescent="0.25">
      <c r="L26" s="208"/>
      <c r="M26" s="208"/>
      <c r="N26" s="208"/>
      <c r="O26" s="208"/>
      <c r="P26" s="208"/>
      <c r="Q26" s="208"/>
      <c r="R26" s="208"/>
      <c r="S26" s="208"/>
      <c r="T26" s="208"/>
      <c r="U26" s="208"/>
    </row>
    <row r="27" spans="1:29" ht="15" customHeight="1" x14ac:dyDescent="0.25">
      <c r="C27" s="302" t="s">
        <v>209</v>
      </c>
      <c r="D27" s="303"/>
      <c r="E27" s="303"/>
      <c r="F27" s="303"/>
      <c r="G27" s="303"/>
      <c r="H27" s="303"/>
      <c r="I27" s="303"/>
      <c r="J27" s="303"/>
      <c r="K27" s="303"/>
      <c r="L27" s="303"/>
      <c r="M27" s="303"/>
      <c r="N27" s="303"/>
      <c r="O27" s="303"/>
      <c r="P27" s="303"/>
      <c r="Q27" s="303"/>
      <c r="R27" s="303"/>
      <c r="S27" s="303"/>
      <c r="T27" s="303"/>
      <c r="U27" s="303"/>
      <c r="V27" s="303"/>
      <c r="W27" s="303"/>
      <c r="X27" s="303"/>
      <c r="Y27" s="303"/>
      <c r="Z27" s="207"/>
      <c r="AA27" s="207"/>
      <c r="AB27" s="207"/>
      <c r="AC27" s="198"/>
    </row>
    <row r="28" spans="1:29" ht="40.5" customHeight="1" x14ac:dyDescent="0.25">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208"/>
      <c r="AA28" s="208"/>
      <c r="AB28" s="208"/>
    </row>
    <row r="29" spans="1:29" ht="15" customHeight="1" x14ac:dyDescent="0.25">
      <c r="C29" s="304" t="s">
        <v>210</v>
      </c>
      <c r="D29" s="303"/>
      <c r="E29" s="303"/>
      <c r="F29" s="303"/>
      <c r="G29" s="303"/>
      <c r="H29" s="303"/>
      <c r="I29" s="303"/>
      <c r="J29" s="303"/>
      <c r="K29" s="303"/>
      <c r="L29" s="303"/>
      <c r="M29" s="303"/>
      <c r="N29" s="303"/>
      <c r="O29" s="303"/>
      <c r="P29" s="303"/>
      <c r="Q29" s="303"/>
      <c r="R29" s="303"/>
      <c r="S29" s="303"/>
      <c r="T29" s="303"/>
      <c r="U29" s="303"/>
      <c r="V29" s="303"/>
      <c r="W29" s="303"/>
      <c r="X29" s="303"/>
      <c r="Y29" s="303"/>
      <c r="Z29" s="207"/>
      <c r="AA29" s="207"/>
      <c r="AB29" s="207"/>
    </row>
    <row r="30" spans="1:29" ht="33" customHeight="1" x14ac:dyDescent="0.25">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207"/>
      <c r="AA30" s="207"/>
      <c r="AB30" s="207"/>
    </row>
    <row r="32" spans="1:29" x14ac:dyDescent="0.25">
      <c r="C32" s="304" t="s">
        <v>214</v>
      </c>
      <c r="D32" s="304"/>
      <c r="E32" s="304"/>
      <c r="F32" s="304"/>
      <c r="G32" s="304"/>
      <c r="H32" s="304"/>
      <c r="I32" s="304"/>
      <c r="J32" s="304"/>
      <c r="K32" s="304"/>
      <c r="L32" s="304"/>
      <c r="M32" s="304"/>
      <c r="N32" s="304"/>
      <c r="O32" s="304"/>
      <c r="P32" s="304"/>
      <c r="Q32" s="304"/>
      <c r="R32" s="304"/>
      <c r="S32" s="304"/>
      <c r="T32" s="304"/>
      <c r="U32" s="304"/>
      <c r="V32" s="304"/>
      <c r="W32" s="304"/>
      <c r="X32" s="304"/>
      <c r="Y32" s="304"/>
    </row>
    <row r="33" spans="3:25" x14ac:dyDescent="0.25">
      <c r="C33" s="304"/>
      <c r="D33" s="304"/>
      <c r="E33" s="304"/>
      <c r="F33" s="304"/>
      <c r="G33" s="304"/>
      <c r="H33" s="304"/>
      <c r="I33" s="304"/>
      <c r="J33" s="304"/>
      <c r="K33" s="304"/>
      <c r="L33" s="304"/>
      <c r="M33" s="304"/>
      <c r="N33" s="304"/>
      <c r="O33" s="304"/>
      <c r="P33" s="304"/>
      <c r="Q33" s="304"/>
      <c r="R33" s="304"/>
      <c r="S33" s="304"/>
      <c r="T33" s="304"/>
      <c r="U33" s="304"/>
      <c r="V33" s="304"/>
      <c r="W33" s="304"/>
      <c r="X33" s="304"/>
      <c r="Y33" s="304"/>
    </row>
    <row r="34" spans="3:25" x14ac:dyDescent="0.25">
      <c r="C34" s="304"/>
      <c r="D34" s="304"/>
      <c r="E34" s="304"/>
      <c r="F34" s="304"/>
      <c r="G34" s="304"/>
      <c r="H34" s="304"/>
      <c r="I34" s="304"/>
      <c r="J34" s="304"/>
      <c r="K34" s="304"/>
      <c r="L34" s="304"/>
      <c r="M34" s="304"/>
      <c r="N34" s="304"/>
      <c r="O34" s="304"/>
      <c r="P34" s="304"/>
      <c r="Q34" s="304"/>
      <c r="R34" s="304"/>
      <c r="S34" s="304"/>
      <c r="T34" s="304"/>
      <c r="U34" s="304"/>
      <c r="V34" s="304"/>
      <c r="W34" s="304"/>
      <c r="X34" s="304"/>
      <c r="Y34" s="304"/>
    </row>
  </sheetData>
  <mergeCells count="3">
    <mergeCell ref="C27:Y28"/>
    <mergeCell ref="C29:Y30"/>
    <mergeCell ref="C32:Y34"/>
  </mergeCells>
  <phoneticPr fontId="9"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BC617-1CA9-4489-81AD-A2AF695034E5}">
  <sheetPr>
    <pageSetUpPr fitToPage="1"/>
  </sheetPr>
  <dimension ref="B2:P37"/>
  <sheetViews>
    <sheetView workbookViewId="0">
      <selection activeCell="B12" sqref="B12:N12"/>
    </sheetView>
  </sheetViews>
  <sheetFormatPr baseColWidth="10" defaultRowHeight="15" x14ac:dyDescent="0.25"/>
  <cols>
    <col min="5" max="5" width="12.85546875" customWidth="1"/>
  </cols>
  <sheetData>
    <row r="2" spans="2:16" x14ac:dyDescent="0.25">
      <c r="B2" t="s">
        <v>125</v>
      </c>
      <c r="F2" s="57">
        <f>' DATOS Y PROCEDENCIA'!D25</f>
        <v>0</v>
      </c>
    </row>
    <row r="4" spans="2:16" x14ac:dyDescent="0.25">
      <c r="B4" t="s">
        <v>126</v>
      </c>
      <c r="F4" s="57">
        <f>' DATOS Y PROCEDENCIA'!D21</f>
        <v>0</v>
      </c>
    </row>
    <row r="6" spans="2:16" x14ac:dyDescent="0.25">
      <c r="B6" t="s">
        <v>127</v>
      </c>
      <c r="F6" s="57">
        <f>F4+90</f>
        <v>90</v>
      </c>
    </row>
    <row r="7" spans="2:16" ht="15.75" thickBot="1" x14ac:dyDescent="0.3"/>
    <row r="8" spans="2:16" ht="15.75" thickBot="1" x14ac:dyDescent="0.3">
      <c r="B8" t="s">
        <v>191</v>
      </c>
      <c r="H8" s="79">
        <f>IF(AND(F2&lt;F6,F2&gt;F4),F2,F6)</f>
        <v>90</v>
      </c>
    </row>
    <row r="10" spans="2:16" ht="15.75" thickBot="1" x14ac:dyDescent="0.3"/>
    <row r="11" spans="2:16" x14ac:dyDescent="0.25">
      <c r="B11" s="71" t="s">
        <v>13</v>
      </c>
      <c r="C11" s="72" t="s">
        <v>14</v>
      </c>
      <c r="D11" s="72" t="s">
        <v>27</v>
      </c>
      <c r="E11" s="72" t="s">
        <v>28</v>
      </c>
      <c r="F11" s="72" t="s">
        <v>29</v>
      </c>
      <c r="G11" s="72" t="s">
        <v>30</v>
      </c>
      <c r="H11" s="72" t="s">
        <v>31</v>
      </c>
      <c r="I11" s="72" t="s">
        <v>32</v>
      </c>
      <c r="J11" s="72" t="s">
        <v>33</v>
      </c>
      <c r="K11" s="72" t="s">
        <v>15</v>
      </c>
      <c r="L11" s="72" t="s">
        <v>34</v>
      </c>
      <c r="M11" s="72" t="s">
        <v>16</v>
      </c>
      <c r="N11" s="72" t="s">
        <v>35</v>
      </c>
      <c r="O11" s="72" t="s">
        <v>36</v>
      </c>
      <c r="P11" s="73" t="s">
        <v>37</v>
      </c>
    </row>
    <row r="12" spans="2:16" ht="15.75" thickBot="1" x14ac:dyDescent="0.3">
      <c r="B12" s="162">
        <v>0</v>
      </c>
      <c r="C12" s="163">
        <v>0</v>
      </c>
      <c r="D12" s="163">
        <v>0</v>
      </c>
      <c r="E12" s="163">
        <v>0</v>
      </c>
      <c r="F12" s="163">
        <v>0</v>
      </c>
      <c r="G12" s="163">
        <v>0</v>
      </c>
      <c r="H12" s="163">
        <v>0</v>
      </c>
      <c r="I12" s="163">
        <v>0</v>
      </c>
      <c r="J12" s="163">
        <v>0</v>
      </c>
      <c r="K12" s="163">
        <v>0</v>
      </c>
      <c r="L12" s="163">
        <v>0</v>
      </c>
      <c r="M12" s="163">
        <v>0</v>
      </c>
      <c r="N12" s="163">
        <v>0</v>
      </c>
      <c r="O12" s="270">
        <v>0.01</v>
      </c>
      <c r="P12" s="271">
        <v>0.42</v>
      </c>
    </row>
    <row r="14" spans="2:16" ht="15.75" thickBot="1" x14ac:dyDescent="0.3"/>
    <row r="15" spans="2:16" ht="15.75" thickBot="1" x14ac:dyDescent="0.3">
      <c r="B15" s="76" t="s">
        <v>128</v>
      </c>
      <c r="C15" s="77"/>
      <c r="D15" s="77"/>
      <c r="E15" s="77"/>
      <c r="F15" s="77"/>
      <c r="G15" s="77"/>
      <c r="H15" s="78"/>
    </row>
    <row r="17" spans="2:13" ht="15.75" thickBot="1" x14ac:dyDescent="0.3"/>
    <row r="18" spans="2:13" x14ac:dyDescent="0.25">
      <c r="B18" s="305" t="s">
        <v>150</v>
      </c>
      <c r="C18" s="306"/>
      <c r="D18" s="307"/>
      <c r="E18" s="311" t="s">
        <v>151</v>
      </c>
    </row>
    <row r="19" spans="2:13" ht="15.75" thickBot="1" x14ac:dyDescent="0.3">
      <c r="B19" s="308"/>
      <c r="C19" s="309"/>
      <c r="D19" s="310"/>
      <c r="E19" s="312"/>
    </row>
    <row r="20" spans="2:13" x14ac:dyDescent="0.25">
      <c r="B20" s="112" t="s">
        <v>0</v>
      </c>
      <c r="C20" s="41"/>
      <c r="D20" s="113"/>
      <c r="E20" s="114" t="s">
        <v>13</v>
      </c>
    </row>
    <row r="21" spans="2:13" x14ac:dyDescent="0.25">
      <c r="B21" s="104" t="s">
        <v>1</v>
      </c>
      <c r="C21" s="105"/>
      <c r="D21" s="108"/>
      <c r="E21" s="110" t="s">
        <v>14</v>
      </c>
    </row>
    <row r="22" spans="2:13" x14ac:dyDescent="0.25">
      <c r="B22" s="104" t="s">
        <v>2</v>
      </c>
      <c r="C22" s="105"/>
      <c r="D22" s="108"/>
      <c r="E22" s="110" t="s">
        <v>27</v>
      </c>
      <c r="K22" s="87"/>
      <c r="M22" s="88"/>
    </row>
    <row r="23" spans="2:13" x14ac:dyDescent="0.25">
      <c r="B23" s="104" t="s">
        <v>3</v>
      </c>
      <c r="C23" s="105"/>
      <c r="D23" s="108"/>
      <c r="E23" s="110" t="s">
        <v>28</v>
      </c>
      <c r="K23" s="87"/>
      <c r="M23" s="88"/>
    </row>
    <row r="24" spans="2:13" x14ac:dyDescent="0.25">
      <c r="B24" s="104" t="s">
        <v>4</v>
      </c>
      <c r="C24" s="105"/>
      <c r="D24" s="108"/>
      <c r="E24" s="110" t="s">
        <v>29</v>
      </c>
      <c r="K24" s="87"/>
      <c r="M24" s="88"/>
    </row>
    <row r="25" spans="2:13" x14ac:dyDescent="0.25">
      <c r="B25" s="104" t="s">
        <v>5</v>
      </c>
      <c r="C25" s="105"/>
      <c r="D25" s="108"/>
      <c r="E25" s="110" t="s">
        <v>30</v>
      </c>
      <c r="K25" s="87"/>
      <c r="M25" s="88"/>
    </row>
    <row r="26" spans="2:13" x14ac:dyDescent="0.25">
      <c r="B26" s="104" t="s">
        <v>6</v>
      </c>
      <c r="C26" s="105"/>
      <c r="D26" s="108"/>
      <c r="E26" s="110" t="s">
        <v>31</v>
      </c>
      <c r="K26" s="87"/>
      <c r="M26" s="88"/>
    </row>
    <row r="27" spans="2:13" x14ac:dyDescent="0.25">
      <c r="B27" s="104" t="s">
        <v>7</v>
      </c>
      <c r="C27" s="105"/>
      <c r="D27" s="108"/>
      <c r="E27" s="110" t="s">
        <v>32</v>
      </c>
      <c r="K27" s="87"/>
      <c r="M27" s="88"/>
    </row>
    <row r="28" spans="2:13" x14ac:dyDescent="0.25">
      <c r="B28" s="104" t="s">
        <v>8</v>
      </c>
      <c r="C28" s="105"/>
      <c r="D28" s="108"/>
      <c r="E28" s="110" t="s">
        <v>33</v>
      </c>
      <c r="K28" s="87"/>
      <c r="M28" s="88"/>
    </row>
    <row r="29" spans="2:13" x14ac:dyDescent="0.25">
      <c r="B29" s="104" t="s">
        <v>9</v>
      </c>
      <c r="C29" s="105"/>
      <c r="D29" s="108"/>
      <c r="E29" s="110" t="s">
        <v>15</v>
      </c>
      <c r="K29" s="87"/>
      <c r="M29" s="88"/>
    </row>
    <row r="30" spans="2:13" x14ac:dyDescent="0.25">
      <c r="B30" s="104" t="s">
        <v>10</v>
      </c>
      <c r="C30" s="105"/>
      <c r="D30" s="108"/>
      <c r="E30" s="110" t="s">
        <v>34</v>
      </c>
      <c r="K30" s="87"/>
      <c r="M30" s="88"/>
    </row>
    <row r="31" spans="2:13" x14ac:dyDescent="0.25">
      <c r="B31" s="104" t="s">
        <v>11</v>
      </c>
      <c r="C31" s="105"/>
      <c r="D31" s="108"/>
      <c r="E31" s="110" t="s">
        <v>16</v>
      </c>
      <c r="K31" s="87"/>
      <c r="M31" s="88"/>
    </row>
    <row r="32" spans="2:13" x14ac:dyDescent="0.25">
      <c r="B32" s="115" t="s">
        <v>12</v>
      </c>
      <c r="C32" s="116"/>
      <c r="D32" s="117"/>
      <c r="E32" s="118" t="s">
        <v>35</v>
      </c>
      <c r="K32" s="119"/>
      <c r="M32" s="120"/>
    </row>
    <row r="33" spans="2:13" ht="15.75" thickBot="1" x14ac:dyDescent="0.3">
      <c r="B33" s="106" t="s">
        <v>152</v>
      </c>
      <c r="C33" s="107"/>
      <c r="D33" s="109"/>
      <c r="E33" s="111" t="s">
        <v>36</v>
      </c>
      <c r="K33" s="87"/>
      <c r="M33" s="88"/>
    </row>
    <row r="34" spans="2:13" x14ac:dyDescent="0.25">
      <c r="K34" s="87"/>
      <c r="M34" s="88"/>
    </row>
    <row r="35" spans="2:13" x14ac:dyDescent="0.25">
      <c r="K35" s="87"/>
      <c r="M35" s="88"/>
    </row>
    <row r="36" spans="2:13" x14ac:dyDescent="0.25">
      <c r="K36" s="87"/>
      <c r="M36" s="88"/>
    </row>
    <row r="37" spans="2:13" x14ac:dyDescent="0.25">
      <c r="K37" s="87"/>
      <c r="M37" s="88"/>
    </row>
  </sheetData>
  <sheetProtection algorithmName="SHA-512" hashValue="xi8AQ28/xqAovo8Z+esqIF+dCy4NkhX7pJEsbYYCDLRzWlIyDAygnFW1AhiYXl/M0Grzh6JppisKFXoU2JtkOA==" saltValue="Qv1dIO0INhBDOtwK19uPzg==" spinCount="100000" sheet="1" objects="1" scenarios="1"/>
  <mergeCells count="2">
    <mergeCell ref="B18:D19"/>
    <mergeCell ref="E18:E19"/>
  </mergeCells>
  <pageMargins left="0.7" right="0.7" top="0.75" bottom="0.75" header="0.3" footer="0.3"/>
  <pageSetup paperSize="9"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37"/>
  <sheetViews>
    <sheetView workbookViewId="0">
      <selection activeCell="G27" sqref="G27"/>
    </sheetView>
  </sheetViews>
  <sheetFormatPr baseColWidth="10" defaultRowHeight="15" x14ac:dyDescent="0.25"/>
  <cols>
    <col min="5" max="5" width="12.85546875" customWidth="1"/>
  </cols>
  <sheetData>
    <row r="2" spans="2:16" x14ac:dyDescent="0.25">
      <c r="B2" t="s">
        <v>125</v>
      </c>
      <c r="F2" s="57">
        <f>' DATOS Y PROCEDENCIA'!D25</f>
        <v>0</v>
      </c>
      <c r="H2" s="150">
        <f>IF(AND(F2&gt;F4,F2&lt;F6),F2,F6)</f>
        <v>90</v>
      </c>
      <c r="J2" s="173">
        <v>44197</v>
      </c>
    </row>
    <row r="4" spans="2:16" x14ac:dyDescent="0.25">
      <c r="B4" t="s">
        <v>126</v>
      </c>
      <c r="F4" s="57">
        <f>' DATOS Y PROCEDENCIA'!D21</f>
        <v>0</v>
      </c>
      <c r="H4" s="57"/>
    </row>
    <row r="6" spans="2:16" x14ac:dyDescent="0.25">
      <c r="B6" t="s">
        <v>127</v>
      </c>
      <c r="F6" s="57">
        <f>F4+90</f>
        <v>90</v>
      </c>
    </row>
    <row r="7" spans="2:16" ht="15.75" thickBot="1" x14ac:dyDescent="0.3"/>
    <row r="8" spans="2:16" ht="15.75" thickBot="1" x14ac:dyDescent="0.3">
      <c r="B8" t="s">
        <v>124</v>
      </c>
      <c r="H8" s="79" t="str">
        <f>IF(F2&lt;J2,"31/12/2020",H2)</f>
        <v>31/12/2020</v>
      </c>
      <c r="J8" s="57"/>
    </row>
    <row r="10" spans="2:16" ht="15.75" thickBot="1" x14ac:dyDescent="0.3"/>
    <row r="11" spans="2:16" x14ac:dyDescent="0.25">
      <c r="B11" s="71" t="s">
        <v>13</v>
      </c>
      <c r="C11" s="72" t="s">
        <v>14</v>
      </c>
      <c r="D11" s="72" t="s">
        <v>27</v>
      </c>
      <c r="E11" s="72" t="s">
        <v>28</v>
      </c>
      <c r="F11" s="72" t="s">
        <v>29</v>
      </c>
      <c r="G11" s="72" t="s">
        <v>30</v>
      </c>
      <c r="H11" s="72" t="s">
        <v>31</v>
      </c>
      <c r="I11" s="72" t="s">
        <v>32</v>
      </c>
      <c r="J11" s="72" t="s">
        <v>33</v>
      </c>
      <c r="K11" s="72" t="s">
        <v>15</v>
      </c>
      <c r="L11" s="72" t="s">
        <v>34</v>
      </c>
      <c r="M11" s="72" t="s">
        <v>16</v>
      </c>
      <c r="N11" s="72" t="s">
        <v>35</v>
      </c>
      <c r="O11" s="72" t="s">
        <v>36</v>
      </c>
      <c r="P11" s="73" t="s">
        <v>37</v>
      </c>
    </row>
    <row r="12" spans="2:16" ht="15.75" thickBot="1" x14ac:dyDescent="0.3">
      <c r="B12" s="162">
        <v>0</v>
      </c>
      <c r="C12" s="163">
        <v>0</v>
      </c>
      <c r="D12" s="163">
        <v>0</v>
      </c>
      <c r="E12" s="163">
        <v>0</v>
      </c>
      <c r="F12" s="163">
        <v>0</v>
      </c>
      <c r="G12" s="163">
        <v>0</v>
      </c>
      <c r="H12" s="163">
        <v>0</v>
      </c>
      <c r="I12" s="163">
        <v>0</v>
      </c>
      <c r="J12" s="163">
        <v>0</v>
      </c>
      <c r="K12" s="163">
        <v>0</v>
      </c>
      <c r="L12" s="163">
        <v>0</v>
      </c>
      <c r="M12" s="163">
        <v>0</v>
      </c>
      <c r="N12" s="163">
        <v>0</v>
      </c>
      <c r="O12" s="74">
        <v>0.01</v>
      </c>
      <c r="P12" s="75">
        <v>0.42</v>
      </c>
    </row>
    <row r="14" spans="2:16" ht="15.75" thickBot="1" x14ac:dyDescent="0.3"/>
    <row r="15" spans="2:16" ht="15.75" thickBot="1" x14ac:dyDescent="0.3">
      <c r="B15" s="76" t="s">
        <v>128</v>
      </c>
      <c r="C15" s="77"/>
      <c r="D15" s="77"/>
      <c r="E15" s="77"/>
      <c r="F15" s="77"/>
      <c r="G15" s="77"/>
      <c r="H15" s="78"/>
    </row>
    <row r="17" spans="2:13" ht="15.75" thickBot="1" x14ac:dyDescent="0.3"/>
    <row r="18" spans="2:13" x14ac:dyDescent="0.25">
      <c r="B18" s="305" t="s">
        <v>150</v>
      </c>
      <c r="C18" s="306"/>
      <c r="D18" s="307"/>
      <c r="E18" s="311" t="s">
        <v>151</v>
      </c>
    </row>
    <row r="19" spans="2:13" ht="15.75" thickBot="1" x14ac:dyDescent="0.3">
      <c r="B19" s="308"/>
      <c r="C19" s="309"/>
      <c r="D19" s="310"/>
      <c r="E19" s="312"/>
    </row>
    <row r="20" spans="2:13" x14ac:dyDescent="0.25">
      <c r="B20" s="112" t="s">
        <v>0</v>
      </c>
      <c r="C20" s="41"/>
      <c r="D20" s="113"/>
      <c r="E20" s="114" t="s">
        <v>13</v>
      </c>
    </row>
    <row r="21" spans="2:13" x14ac:dyDescent="0.25">
      <c r="B21" s="104" t="s">
        <v>1</v>
      </c>
      <c r="C21" s="105"/>
      <c r="D21" s="108"/>
      <c r="E21" s="110" t="s">
        <v>14</v>
      </c>
    </row>
    <row r="22" spans="2:13" x14ac:dyDescent="0.25">
      <c r="B22" s="104" t="s">
        <v>2</v>
      </c>
      <c r="C22" s="105"/>
      <c r="D22" s="108"/>
      <c r="E22" s="110" t="s">
        <v>27</v>
      </c>
      <c r="K22" s="171"/>
      <c r="M22" s="88"/>
    </row>
    <row r="23" spans="2:13" x14ac:dyDescent="0.25">
      <c r="B23" s="104" t="s">
        <v>3</v>
      </c>
      <c r="C23" s="105"/>
      <c r="D23" s="108"/>
      <c r="E23" s="110" t="s">
        <v>28</v>
      </c>
      <c r="K23" s="171"/>
      <c r="M23" s="88"/>
    </row>
    <row r="24" spans="2:13" x14ac:dyDescent="0.25">
      <c r="B24" s="104" t="s">
        <v>4</v>
      </c>
      <c r="C24" s="105"/>
      <c r="D24" s="108"/>
      <c r="E24" s="110" t="s">
        <v>29</v>
      </c>
      <c r="K24" s="171"/>
      <c r="M24" s="88"/>
    </row>
    <row r="25" spans="2:13" x14ac:dyDescent="0.25">
      <c r="B25" s="104" t="s">
        <v>5</v>
      </c>
      <c r="C25" s="105"/>
      <c r="D25" s="108"/>
      <c r="E25" s="110" t="s">
        <v>30</v>
      </c>
      <c r="K25" s="171"/>
      <c r="M25" s="88"/>
    </row>
    <row r="26" spans="2:13" x14ac:dyDescent="0.25">
      <c r="B26" s="104" t="s">
        <v>6</v>
      </c>
      <c r="C26" s="105"/>
      <c r="D26" s="108"/>
      <c r="E26" s="110" t="s">
        <v>31</v>
      </c>
      <c r="K26" s="171"/>
      <c r="M26" s="88"/>
    </row>
    <row r="27" spans="2:13" x14ac:dyDescent="0.25">
      <c r="B27" s="104" t="s">
        <v>7</v>
      </c>
      <c r="C27" s="105"/>
      <c r="D27" s="108"/>
      <c r="E27" s="110" t="s">
        <v>32</v>
      </c>
      <c r="K27" s="171"/>
      <c r="M27" s="88"/>
    </row>
    <row r="28" spans="2:13" x14ac:dyDescent="0.25">
      <c r="B28" s="104" t="s">
        <v>8</v>
      </c>
      <c r="C28" s="105"/>
      <c r="D28" s="108"/>
      <c r="E28" s="110" t="s">
        <v>33</v>
      </c>
      <c r="K28" s="171"/>
      <c r="M28" s="88"/>
    </row>
    <row r="29" spans="2:13" x14ac:dyDescent="0.25">
      <c r="B29" s="104" t="s">
        <v>9</v>
      </c>
      <c r="C29" s="105"/>
      <c r="D29" s="108"/>
      <c r="E29" s="110" t="s">
        <v>15</v>
      </c>
      <c r="K29" s="171"/>
      <c r="M29" s="88"/>
    </row>
    <row r="30" spans="2:13" x14ac:dyDescent="0.25">
      <c r="B30" s="104" t="s">
        <v>10</v>
      </c>
      <c r="C30" s="105"/>
      <c r="D30" s="108"/>
      <c r="E30" s="110" t="s">
        <v>34</v>
      </c>
      <c r="K30" s="171"/>
      <c r="M30" s="88"/>
    </row>
    <row r="31" spans="2:13" x14ac:dyDescent="0.25">
      <c r="B31" s="104" t="s">
        <v>11</v>
      </c>
      <c r="C31" s="105"/>
      <c r="D31" s="108"/>
      <c r="E31" s="110" t="s">
        <v>16</v>
      </c>
      <c r="K31" s="171"/>
      <c r="M31" s="88"/>
    </row>
    <row r="32" spans="2:13" x14ac:dyDescent="0.25">
      <c r="B32" s="115" t="s">
        <v>12</v>
      </c>
      <c r="C32" s="116"/>
      <c r="D32" s="117"/>
      <c r="E32" s="118" t="s">
        <v>35</v>
      </c>
      <c r="K32" s="172"/>
      <c r="M32" s="120"/>
    </row>
    <row r="33" spans="2:13" ht="15.75" thickBot="1" x14ac:dyDescent="0.3">
      <c r="B33" s="106" t="s">
        <v>152</v>
      </c>
      <c r="C33" s="107"/>
      <c r="D33" s="109"/>
      <c r="E33" s="111" t="s">
        <v>36</v>
      </c>
      <c r="K33" s="171"/>
      <c r="M33" s="88"/>
    </row>
    <row r="34" spans="2:13" x14ac:dyDescent="0.25">
      <c r="K34" s="171"/>
      <c r="M34" s="88"/>
    </row>
    <row r="35" spans="2:13" x14ac:dyDescent="0.25">
      <c r="K35" s="171"/>
      <c r="M35" s="88"/>
    </row>
    <row r="36" spans="2:13" x14ac:dyDescent="0.25">
      <c r="K36" s="171"/>
      <c r="M36" s="88"/>
    </row>
    <row r="37" spans="2:13" x14ac:dyDescent="0.25">
      <c r="K37" s="171"/>
      <c r="M37" s="88"/>
    </row>
  </sheetData>
  <sheetProtection algorithmName="SHA-512" hashValue="G0g5+ITm2hAfojt9tkp89oacxwAlOm+zRAj6lz+AMaFmg1rGiMV9bn4SdUh/2UGvAkhWSzNpBhYYMZSmsvtBOQ==" saltValue="CsbX6ChHod0a+9zw8UkfuQ==" spinCount="100000" sheet="1" objects="1" scenarios="1"/>
  <mergeCells count="2">
    <mergeCell ref="B18:D19"/>
    <mergeCell ref="E18:E1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120"/>
  <sheetViews>
    <sheetView topLeftCell="A19" zoomScaleNormal="100" workbookViewId="0">
      <selection activeCell="B120" sqref="B120"/>
    </sheetView>
  </sheetViews>
  <sheetFormatPr baseColWidth="10" defaultColWidth="8.7109375" defaultRowHeight="15" x14ac:dyDescent="0.25"/>
  <cols>
    <col min="1" max="1" width="22.85546875" customWidth="1"/>
    <col min="2" max="6" width="8.5703125" customWidth="1"/>
    <col min="7" max="7" width="9.85546875" customWidth="1"/>
    <col min="8" max="15" width="8.5703125" customWidth="1"/>
    <col min="16" max="16" width="9.7109375" customWidth="1"/>
    <col min="17" max="17" width="8.5703125" customWidth="1"/>
    <col min="18" max="19" width="10.5703125" customWidth="1"/>
    <col min="20" max="20" width="12.140625" customWidth="1"/>
    <col min="21" max="21" width="20.28515625" customWidth="1"/>
    <col min="22" max="22" width="16.28515625" customWidth="1"/>
    <col min="23" max="23" width="11.42578125" customWidth="1"/>
    <col min="24" max="24" width="13.85546875" customWidth="1"/>
    <col min="25" max="27" width="8.5703125" customWidth="1"/>
    <col min="28" max="32" width="13.140625" customWidth="1"/>
  </cols>
  <sheetData>
    <row r="1" spans="1:27" ht="34.5" customHeight="1" x14ac:dyDescent="0.25">
      <c r="A1" s="54" t="s">
        <v>84</v>
      </c>
    </row>
    <row r="2" spans="1:27" ht="32.25" customHeight="1" x14ac:dyDescent="0.25">
      <c r="A2" s="15"/>
      <c r="B2" s="15"/>
      <c r="C2" s="15"/>
      <c r="D2" s="15"/>
      <c r="E2" s="15"/>
      <c r="F2" s="15"/>
      <c r="G2" s="15"/>
      <c r="H2" s="15"/>
      <c r="I2" s="15"/>
      <c r="J2" s="15"/>
      <c r="K2" s="15"/>
      <c r="L2" s="15"/>
      <c r="M2" s="15"/>
      <c r="N2" s="15"/>
      <c r="O2" s="15"/>
      <c r="P2" s="15"/>
      <c r="Q2" s="15"/>
      <c r="R2" s="15"/>
      <c r="S2" s="15"/>
      <c r="T2" s="15"/>
      <c r="U2" s="15"/>
      <c r="V2" s="15"/>
      <c r="W2" s="15"/>
      <c r="X2" s="15"/>
      <c r="Y2" s="15"/>
    </row>
    <row r="3" spans="1:27" ht="24.75" customHeight="1" x14ac:dyDescent="0.25">
      <c r="A3" s="26"/>
      <c r="B3" s="26" t="s">
        <v>136</v>
      </c>
      <c r="C3" s="83">
        <f>' DATOS Y PROCEDENCIA'!H2</f>
        <v>0</v>
      </c>
      <c r="D3" s="80"/>
      <c r="E3" s="80"/>
      <c r="F3" s="80"/>
      <c r="G3" s="80"/>
      <c r="H3" s="80"/>
      <c r="I3" s="80"/>
      <c r="J3" s="80"/>
      <c r="K3" s="26"/>
      <c r="L3" s="26"/>
      <c r="M3" s="26"/>
      <c r="N3" s="26"/>
      <c r="O3" s="26"/>
      <c r="P3" s="26"/>
      <c r="Q3" s="26"/>
      <c r="R3" s="26"/>
      <c r="S3" s="26"/>
      <c r="T3" s="26"/>
      <c r="U3" s="26"/>
      <c r="V3" s="26"/>
      <c r="W3" s="26"/>
      <c r="X3" s="26"/>
      <c r="Y3" s="26"/>
    </row>
    <row r="4" spans="1:27" ht="34.5" customHeight="1" x14ac:dyDescent="0.25">
      <c r="A4" s="26"/>
      <c r="B4" s="324" t="s">
        <v>148</v>
      </c>
      <c r="C4" s="325"/>
      <c r="D4" s="325"/>
      <c r="E4" s="325"/>
      <c r="F4" s="325"/>
      <c r="G4" s="325"/>
      <c r="H4" s="325"/>
      <c r="I4" s="325"/>
      <c r="J4" s="325"/>
      <c r="K4" s="325"/>
      <c r="L4" s="325"/>
      <c r="M4" s="325"/>
      <c r="N4" s="325"/>
      <c r="O4" s="325"/>
      <c r="P4" s="325"/>
      <c r="Q4" s="325"/>
      <c r="R4" s="325"/>
      <c r="S4" s="325"/>
      <c r="T4" s="325"/>
      <c r="U4" s="325"/>
      <c r="V4" s="325"/>
      <c r="W4" s="325"/>
      <c r="X4" s="26"/>
      <c r="Y4" s="26"/>
    </row>
    <row r="5" spans="1:27" ht="24.75" customHeight="1" x14ac:dyDescent="0.25">
      <c r="A5" s="26"/>
      <c r="B5" s="94" t="e">
        <f>IF(W73&gt;5%,"PROCEDE EL CÁLCULO DE REVISIÓN EXCEPCIONAL DE PRECIOS","NO PROCEDE  EL CÁLCULO DE LA REVISIÓN EXCEPCIONAL DE PRECIOS")</f>
        <v>#DIV/0!</v>
      </c>
      <c r="C5" s="83"/>
      <c r="D5" s="90"/>
      <c r="E5" s="90"/>
      <c r="F5" s="90"/>
      <c r="G5" s="90"/>
      <c r="H5" s="90"/>
      <c r="I5" s="90"/>
      <c r="J5" s="90"/>
      <c r="K5" s="26"/>
      <c r="L5" s="26"/>
      <c r="M5" s="26"/>
      <c r="N5" s="26"/>
      <c r="O5" s="26"/>
      <c r="P5" s="26"/>
      <c r="Q5" s="26"/>
      <c r="R5" s="26"/>
      <c r="S5" s="26"/>
      <c r="T5" s="26"/>
      <c r="U5" s="26"/>
      <c r="V5" s="26"/>
      <c r="W5" s="26"/>
      <c r="X5" s="26"/>
      <c r="Y5" s="26"/>
    </row>
    <row r="6" spans="1:27" ht="14.1" customHeight="1" thickBot="1" x14ac:dyDescent="0.3">
      <c r="A6" s="15"/>
      <c r="B6" s="15"/>
      <c r="C6" s="15"/>
      <c r="D6" s="15"/>
      <c r="E6" s="15"/>
      <c r="F6" s="15"/>
      <c r="G6" s="178">
        <v>44197</v>
      </c>
      <c r="H6" s="15"/>
      <c r="I6" s="15"/>
      <c r="J6" s="15"/>
      <c r="K6" s="15"/>
      <c r="L6" s="15"/>
      <c r="M6" s="15"/>
      <c r="N6" s="15"/>
      <c r="O6" s="15"/>
      <c r="P6" s="15"/>
      <c r="Q6" s="15"/>
      <c r="R6" s="15"/>
      <c r="S6" s="15"/>
      <c r="T6" s="15"/>
      <c r="U6" s="15"/>
      <c r="V6" s="15"/>
      <c r="W6" s="15"/>
      <c r="X6" s="15"/>
      <c r="Y6" s="15"/>
    </row>
    <row r="7" spans="1:27" ht="14.1" customHeight="1" thickBot="1" x14ac:dyDescent="0.3">
      <c r="A7" s="26"/>
      <c r="B7" s="201" t="s">
        <v>195</v>
      </c>
      <c r="C7" s="200"/>
      <c r="D7" s="200"/>
      <c r="E7" s="202"/>
      <c r="F7" s="203"/>
      <c r="G7" s="330">
        <f>CERTIFICACIONES!L5</f>
        <v>0</v>
      </c>
      <c r="H7" s="331"/>
      <c r="I7" s="179" t="str">
        <f>IF(G7&lt;G6,"LA FECHA INICIO HA DE SER POSTERIOR A 01/01/2021. NO SE PUEDE CALCULAR LA PROCEDENCIA","")</f>
        <v>LA FECHA INICIO HA DE SER POSTERIOR A 01/01/2021. NO SE PUEDE CALCULAR LA PROCEDENCIA</v>
      </c>
      <c r="J7" s="26"/>
      <c r="K7" s="26"/>
      <c r="L7" s="26"/>
      <c r="M7" s="26"/>
      <c r="N7" s="26"/>
      <c r="O7" s="26"/>
      <c r="P7" s="26"/>
      <c r="Q7" s="26"/>
      <c r="R7" s="26"/>
      <c r="S7" s="26"/>
      <c r="T7" s="26"/>
      <c r="U7" s="26"/>
      <c r="V7" s="26"/>
      <c r="W7" s="26"/>
      <c r="X7" s="26"/>
      <c r="Y7" s="26"/>
    </row>
    <row r="8" spans="1:27" ht="14.1" customHeight="1" thickBot="1" x14ac:dyDescent="0.3">
      <c r="A8" s="26"/>
      <c r="B8" s="26"/>
      <c r="C8" s="26"/>
      <c r="D8" s="26"/>
      <c r="E8" s="26"/>
      <c r="F8" s="26"/>
      <c r="G8" s="26"/>
      <c r="H8" s="26"/>
      <c r="I8" s="179" t="str">
        <f>IF(G7&lt;' DATOS Y PROCEDENCIA'!D25,"LA FECHA DE INICIO NO PUEDE SER ANTERIOR A LA FORMALIZACIÓN DEL CONTRATO","")</f>
        <v/>
      </c>
      <c r="J8" s="26"/>
      <c r="K8" s="26"/>
      <c r="L8" s="26"/>
      <c r="M8" s="26"/>
      <c r="N8" s="26"/>
      <c r="O8" s="26"/>
      <c r="P8" s="26"/>
      <c r="Q8" s="26"/>
      <c r="R8" s="26"/>
      <c r="S8" s="26"/>
      <c r="T8" s="26"/>
      <c r="U8" s="26"/>
      <c r="V8" s="26"/>
      <c r="W8" s="26"/>
      <c r="X8" s="26"/>
      <c r="Y8" s="26"/>
    </row>
    <row r="9" spans="1:27" ht="14.1" customHeight="1" thickBot="1" x14ac:dyDescent="0.3">
      <c r="A9" s="15"/>
      <c r="B9" s="201" t="s">
        <v>196</v>
      </c>
      <c r="C9" s="200"/>
      <c r="D9" s="200"/>
      <c r="E9" s="202"/>
      <c r="F9" s="203"/>
      <c r="G9" s="330">
        <f>CERTIFICACIONES!L7</f>
        <v>0</v>
      </c>
      <c r="H9" s="331"/>
      <c r="I9" s="179" t="str">
        <f>IF(' DATOS Y PROCEDENCIA'!D35=0,"",IF(' DATOS Y PROCEDENCIA'!D35&lt;G9,"LA FECHA FINAL NO PUEDE SER POSTERIOR A LA DE EMISIÓN DE LA CERTIFICACIÓN FINAL",""))</f>
        <v/>
      </c>
      <c r="J9" s="15"/>
      <c r="K9" s="15"/>
      <c r="L9" s="15"/>
      <c r="M9" s="15"/>
      <c r="N9" s="15"/>
      <c r="O9" s="15"/>
      <c r="P9" s="15"/>
      <c r="Q9" s="15"/>
      <c r="R9" s="15"/>
      <c r="S9" s="15"/>
      <c r="T9" s="15"/>
      <c r="U9" s="15"/>
      <c r="V9" s="15"/>
      <c r="W9" s="15"/>
      <c r="X9" s="15"/>
      <c r="Y9" s="15"/>
    </row>
    <row r="10" spans="1:27" ht="14.1" customHeight="1" x14ac:dyDescent="0.25">
      <c r="A10" s="15"/>
      <c r="B10" s="15"/>
      <c r="C10" s="15"/>
      <c r="D10" s="15"/>
      <c r="E10" s="15"/>
      <c r="F10" s="15"/>
      <c r="G10" s="15"/>
      <c r="H10" s="15"/>
      <c r="I10" s="15"/>
      <c r="J10" s="15"/>
      <c r="K10" s="15"/>
      <c r="L10" s="15"/>
      <c r="M10" s="15"/>
      <c r="N10" s="15"/>
      <c r="O10" s="15"/>
      <c r="P10" s="15"/>
      <c r="Q10" s="15"/>
      <c r="R10" s="15"/>
      <c r="S10" s="15" t="s">
        <v>287</v>
      </c>
      <c r="T10" s="15"/>
      <c r="U10" s="15"/>
      <c r="V10" s="15">
        <v>24</v>
      </c>
      <c r="W10" s="15"/>
      <c r="X10" s="15"/>
      <c r="Y10" s="15"/>
    </row>
    <row r="11" spans="1:27" ht="14.1" customHeight="1" x14ac:dyDescent="0.35">
      <c r="A11" s="29" t="s">
        <v>83</v>
      </c>
      <c r="B11" s="30" t="s">
        <v>13</v>
      </c>
      <c r="C11" s="30" t="s">
        <v>14</v>
      </c>
      <c r="D11" s="30" t="s">
        <v>27</v>
      </c>
      <c r="E11" s="30" t="s">
        <v>28</v>
      </c>
      <c r="F11" s="30" t="s">
        <v>29</v>
      </c>
      <c r="G11" s="30" t="s">
        <v>30</v>
      </c>
      <c r="H11" s="30" t="s">
        <v>31</v>
      </c>
      <c r="I11" s="30" t="s">
        <v>32</v>
      </c>
      <c r="J11" s="30" t="s">
        <v>33</v>
      </c>
      <c r="K11" s="30" t="s">
        <v>15</v>
      </c>
      <c r="L11" s="30" t="s">
        <v>34</v>
      </c>
      <c r="M11" s="30" t="s">
        <v>16</v>
      </c>
      <c r="N11" s="30" t="s">
        <v>35</v>
      </c>
      <c r="O11" s="30" t="s">
        <v>123</v>
      </c>
      <c r="P11" s="31" t="s">
        <v>82</v>
      </c>
      <c r="W11" s="333" t="str">
        <f>IF((V12&gt;V10),"EL NÚMERO DE CERTIFICACIONES A CONSIDERAR NO PUEDE SER MAYOR DE 24","")</f>
        <v/>
      </c>
      <c r="X11" s="333"/>
      <c r="Y11" s="333"/>
      <c r="Z11" s="333"/>
      <c r="AA11" s="333"/>
    </row>
    <row r="12" spans="1:27" ht="18" customHeight="1" x14ac:dyDescent="0.25">
      <c r="A12" s="29"/>
      <c r="B12" s="27">
        <f>'INDICES BASE 0 PROCEDENCIA'!B12</f>
        <v>0</v>
      </c>
      <c r="C12" s="27">
        <f>'INDICES BASE 0 PROCEDENCIA'!C12</f>
        <v>0</v>
      </c>
      <c r="D12" s="27">
        <f>'INDICES BASE 0 PROCEDENCIA'!D12</f>
        <v>0</v>
      </c>
      <c r="E12" s="27">
        <f>'INDICES BASE 0 PROCEDENCIA'!E12</f>
        <v>0</v>
      </c>
      <c r="F12" s="27">
        <f>'INDICES BASE 0 PROCEDENCIA'!F12</f>
        <v>0</v>
      </c>
      <c r="G12" s="27">
        <f>'INDICES BASE 0 PROCEDENCIA'!G12</f>
        <v>0</v>
      </c>
      <c r="H12" s="27">
        <f>'INDICES BASE 0 PROCEDENCIA'!H12</f>
        <v>0</v>
      </c>
      <c r="I12" s="27">
        <f>'INDICES BASE 0 PROCEDENCIA'!I12</f>
        <v>0</v>
      </c>
      <c r="J12" s="27">
        <f>'INDICES BASE 0 PROCEDENCIA'!J12</f>
        <v>0</v>
      </c>
      <c r="K12" s="27">
        <f>'INDICES BASE 0 PROCEDENCIA'!K12</f>
        <v>0</v>
      </c>
      <c r="L12" s="27">
        <f>'INDICES BASE 0 PROCEDENCIA'!L12</f>
        <v>0</v>
      </c>
      <c r="M12" s="27">
        <f>'INDICES BASE 0 PROCEDENCIA'!M12</f>
        <v>0</v>
      </c>
      <c r="N12" s="27">
        <f>'INDICES BASE 0 PROCEDENCIA'!N12</f>
        <v>0</v>
      </c>
      <c r="O12" s="27">
        <f>'INDICES BASE 0 PROCEDENCIA'!O12</f>
        <v>0.01</v>
      </c>
      <c r="P12" s="27">
        <f>'INDICES BASE 0 PROCEDENCIA'!P12</f>
        <v>0.42</v>
      </c>
      <c r="S12" s="54" t="s">
        <v>286</v>
      </c>
      <c r="V12" s="266">
        <f>COUNTIF(U21:U68,"&lt;&gt;0")</f>
        <v>0</v>
      </c>
      <c r="W12" s="333"/>
      <c r="X12" s="333"/>
      <c r="Y12" s="333"/>
      <c r="Z12" s="333"/>
      <c r="AA12" s="333"/>
    </row>
    <row r="13" spans="1:27" ht="14.1" customHeight="1" x14ac:dyDescent="0.25">
      <c r="A13" s="29"/>
      <c r="B13" s="228"/>
      <c r="C13" s="228"/>
      <c r="D13" s="228"/>
      <c r="E13" s="228"/>
      <c r="F13" s="228"/>
      <c r="G13" s="228"/>
      <c r="H13" s="228"/>
      <c r="I13" s="228"/>
      <c r="J13" s="228"/>
      <c r="K13" s="228"/>
      <c r="L13" s="228"/>
      <c r="M13" s="228"/>
      <c r="N13" s="228"/>
      <c r="O13" s="228"/>
      <c r="P13" s="228"/>
    </row>
    <row r="14" spans="1:27" ht="14.1" customHeight="1" x14ac:dyDescent="0.25">
      <c r="A14" s="29"/>
      <c r="B14" s="228"/>
      <c r="C14" s="228"/>
      <c r="D14" s="228"/>
      <c r="E14" s="228"/>
      <c r="F14" s="228"/>
      <c r="G14" s="228"/>
      <c r="H14" s="228"/>
      <c r="I14" s="228"/>
      <c r="J14" s="228"/>
      <c r="K14" s="228"/>
      <c r="L14" s="228"/>
      <c r="M14" s="228"/>
      <c r="N14" s="228"/>
      <c r="O14" s="228"/>
      <c r="P14" s="228"/>
    </row>
    <row r="15" spans="1:27" ht="21.75" customHeight="1" x14ac:dyDescent="0.3">
      <c r="A15" s="205" t="e">
        <f>IF(AND(' DATOS Y PROCEDENCIA'!M6="",'Procedencia 2'!I7="",'Procedencia 2'!I8="",'Procedencia 2'!I9="",W73&gt;=5%)," ","NO PROCEDE LA REVISIÓN EXCEPCIONAL DE PRECIOS  REVISAR AVISOS")</f>
        <v>#DIV/0!</v>
      </c>
      <c r="B15" s="228"/>
      <c r="C15" s="228"/>
      <c r="D15" s="228"/>
      <c r="E15" s="228"/>
      <c r="F15" s="228"/>
      <c r="G15" s="228"/>
      <c r="H15" s="228"/>
      <c r="I15" s="228"/>
      <c r="J15" s="228"/>
      <c r="K15" s="228"/>
      <c r="L15" s="228"/>
      <c r="M15" s="228"/>
      <c r="N15" s="228"/>
      <c r="O15" s="228"/>
      <c r="P15" s="228"/>
      <c r="S15" s="332" t="s">
        <v>288</v>
      </c>
      <c r="T15" s="332"/>
      <c r="U15" s="332"/>
      <c r="V15" s="332"/>
      <c r="W15" s="332"/>
      <c r="X15" s="332"/>
    </row>
    <row r="16" spans="1:27" ht="14.1" customHeight="1" x14ac:dyDescent="0.25">
      <c r="B16" s="10"/>
      <c r="C16" s="10"/>
      <c r="D16" s="10"/>
      <c r="E16" s="10"/>
      <c r="F16" s="10"/>
      <c r="G16" s="10"/>
      <c r="H16" s="10"/>
      <c r="I16" s="10"/>
      <c r="J16" s="10"/>
      <c r="K16" s="10"/>
      <c r="L16" s="10"/>
      <c r="M16" s="10"/>
      <c r="N16" s="10"/>
      <c r="O16" s="10"/>
      <c r="S16" s="332"/>
      <c r="T16" s="332"/>
      <c r="U16" s="332"/>
      <c r="V16" s="332"/>
      <c r="W16" s="332"/>
      <c r="X16" s="332"/>
    </row>
    <row r="17" spans="1:39" ht="14.1" customHeight="1" x14ac:dyDescent="0.25">
      <c r="A17" t="s">
        <v>270</v>
      </c>
      <c r="S17" s="332"/>
      <c r="T17" s="332"/>
      <c r="U17" s="332"/>
      <c r="V17" s="332"/>
      <c r="W17" s="332"/>
      <c r="X17" s="332"/>
    </row>
    <row r="18" spans="1:39" ht="14.1" customHeight="1" x14ac:dyDescent="0.25">
      <c r="X18" s="19"/>
      <c r="Y18" s="19"/>
    </row>
    <row r="19" spans="1:39" ht="21.75" customHeight="1" thickBot="1" x14ac:dyDescent="0.3">
      <c r="A19" s="14" t="s">
        <v>65</v>
      </c>
      <c r="B19" s="1" t="s">
        <v>13</v>
      </c>
      <c r="C19" s="1" t="s">
        <v>14</v>
      </c>
      <c r="D19" s="225" t="s">
        <v>27</v>
      </c>
      <c r="E19" s="225" t="s">
        <v>29</v>
      </c>
      <c r="F19" s="225" t="s">
        <v>30</v>
      </c>
      <c r="G19" s="225" t="s">
        <v>31</v>
      </c>
      <c r="H19" s="225" t="s">
        <v>32</v>
      </c>
      <c r="I19" s="1" t="s">
        <v>15</v>
      </c>
      <c r="J19" s="1" t="s">
        <v>16</v>
      </c>
      <c r="K19" s="225" t="s">
        <v>35</v>
      </c>
      <c r="L19" s="5" t="s">
        <v>63</v>
      </c>
      <c r="M19" s="10"/>
      <c r="R19" s="11"/>
      <c r="S19" s="19"/>
      <c r="T19" s="329" t="s">
        <v>67</v>
      </c>
      <c r="U19" s="329"/>
      <c r="V19" s="329"/>
      <c r="W19" s="329"/>
      <c r="X19" s="329"/>
      <c r="AD19" s="19"/>
      <c r="AE19" s="19"/>
    </row>
    <row r="20" spans="1:39" ht="19.5" customHeight="1" thickBot="1" x14ac:dyDescent="0.3">
      <c r="A20" s="2" t="s">
        <v>69</v>
      </c>
      <c r="B20" s="3">
        <f>B12</f>
        <v>0</v>
      </c>
      <c r="C20" s="3">
        <f>C12</f>
        <v>0</v>
      </c>
      <c r="D20" s="226">
        <f>D12</f>
        <v>0</v>
      </c>
      <c r="E20" s="226">
        <f>F12</f>
        <v>0</v>
      </c>
      <c r="F20" s="226">
        <f>G12</f>
        <v>0</v>
      </c>
      <c r="G20" s="226">
        <f>H12</f>
        <v>0</v>
      </c>
      <c r="H20" s="226">
        <f>I12</f>
        <v>0</v>
      </c>
      <c r="I20" s="3">
        <f>K12</f>
        <v>0</v>
      </c>
      <c r="J20" s="3">
        <f>M12</f>
        <v>0</v>
      </c>
      <c r="K20" s="226">
        <f>N12</f>
        <v>0</v>
      </c>
      <c r="L20" s="4">
        <v>0.53</v>
      </c>
      <c r="M20" s="12"/>
      <c r="R20" s="142"/>
      <c r="S20" s="143" t="s">
        <v>162</v>
      </c>
      <c r="T20" s="144" t="s">
        <v>21</v>
      </c>
      <c r="U20" s="145" t="s">
        <v>22</v>
      </c>
      <c r="V20" s="146" t="s">
        <v>157</v>
      </c>
      <c r="W20" s="147" t="s">
        <v>23</v>
      </c>
      <c r="X20" s="140" t="s">
        <v>24</v>
      </c>
      <c r="AD20" s="19"/>
      <c r="AE20" s="19"/>
    </row>
    <row r="21" spans="1:39" ht="14.1" customHeight="1" x14ac:dyDescent="0.25">
      <c r="A21" s="5" t="s">
        <v>70</v>
      </c>
      <c r="B21" s="16">
        <f>INDICES!C7</f>
        <v>104.38500000000001</v>
      </c>
      <c r="C21" s="16">
        <f>INDICES!D7</f>
        <v>93.686000000000007</v>
      </c>
      <c r="D21" s="227">
        <f>INDICES!E7</f>
        <v>101.89</v>
      </c>
      <c r="E21" s="227">
        <f>INDICES!G7</f>
        <v>104.48399999999999</v>
      </c>
      <c r="F21" s="227">
        <f>INDICES!H7</f>
        <v>109.166</v>
      </c>
      <c r="G21" s="227">
        <f>INDICES!I7</f>
        <v>104.90600000000001</v>
      </c>
      <c r="H21" s="227">
        <f>INDICES!J7</f>
        <v>104.702</v>
      </c>
      <c r="I21" s="16">
        <f>INDICES!L7</f>
        <v>102.104</v>
      </c>
      <c r="J21" s="16">
        <f>INDICES!N7</f>
        <v>109.529</v>
      </c>
      <c r="K21" s="227">
        <f>INDICES!O7</f>
        <v>111.574</v>
      </c>
      <c r="L21" s="7">
        <v>0.53</v>
      </c>
      <c r="M21" s="9"/>
      <c r="R21" s="129">
        <v>2021</v>
      </c>
      <c r="S21" s="130" t="s">
        <v>163</v>
      </c>
      <c r="T21" s="184">
        <v>44197</v>
      </c>
      <c r="U21" s="131">
        <f>IF(CERTIFICACIONES!D14="","",CERTIFICACIONES!D14)</f>
        <v>0</v>
      </c>
      <c r="V21" s="131">
        <f>IF(CERTIFICACIONES!D14="","",(U21/1.21))</f>
        <v>0</v>
      </c>
      <c r="W21" s="132" t="e">
        <f t="shared" ref="W21:W44" si="0">M73</f>
        <v>#DIV/0!</v>
      </c>
      <c r="X21" s="133" t="e">
        <f t="shared" ref="X21:X32" si="1">V21*W21</f>
        <v>#DIV/0!</v>
      </c>
      <c r="Z21" s="334" t="str">
        <f>IF(AND(' DATOS Y PROCEDENCIA'!N4&gt;12,'Procedencia 2'!V10&lt;12),"ERROR EL PERIODO MÍNIMO PARA EL RECONOCIMIENTO DEBE SER ENTRE 12 Y 24 MESES","")</f>
        <v/>
      </c>
      <c r="AA21" s="303"/>
      <c r="AB21" s="303"/>
      <c r="AC21" s="303"/>
      <c r="AD21" s="303"/>
      <c r="AE21" s="303"/>
      <c r="AF21" s="303"/>
      <c r="AG21" s="303"/>
      <c r="AH21" s="303"/>
      <c r="AI21" s="303"/>
      <c r="AJ21" s="303"/>
      <c r="AK21" s="303"/>
      <c r="AL21" s="303"/>
      <c r="AM21" s="303"/>
    </row>
    <row r="22" spans="1:39" ht="14.1" customHeight="1" x14ac:dyDescent="0.25">
      <c r="A22" s="5" t="s">
        <v>71</v>
      </c>
      <c r="B22" s="16">
        <f>INDICES!C8</f>
        <v>105.181</v>
      </c>
      <c r="C22" s="16">
        <f>INDICES!D8</f>
        <v>97.61</v>
      </c>
      <c r="D22" s="227">
        <f>INDICES!E8</f>
        <v>101.964</v>
      </c>
      <c r="E22" s="227">
        <f>INDICES!G8</f>
        <v>104.86</v>
      </c>
      <c r="F22" s="227">
        <f>INDICES!H8</f>
        <v>109.962</v>
      </c>
      <c r="G22" s="227">
        <f>INDICES!I8</f>
        <v>106.081</v>
      </c>
      <c r="H22" s="227">
        <f>INDICES!J8</f>
        <v>105.116</v>
      </c>
      <c r="I22" s="16">
        <f>INDICES!L8</f>
        <v>106.568</v>
      </c>
      <c r="J22" s="16">
        <f>INDICES!N8</f>
        <v>117.473</v>
      </c>
      <c r="K22" s="227">
        <f>INDICES!O8</f>
        <v>112.078</v>
      </c>
      <c r="L22" s="7">
        <v>0.53</v>
      </c>
      <c r="M22" s="9"/>
      <c r="R22" s="129"/>
      <c r="S22" s="126" t="s">
        <v>164</v>
      </c>
      <c r="T22" s="184">
        <v>44228</v>
      </c>
      <c r="U22" s="131">
        <f>IF(CERTIFICACIONES!D15="","",CERTIFICACIONES!D15)</f>
        <v>0</v>
      </c>
      <c r="V22" s="131">
        <f>IF(CERTIFICACIONES!D15="","",(U22/1.21))</f>
        <v>0</v>
      </c>
      <c r="W22" s="24" t="e">
        <f t="shared" si="0"/>
        <v>#DIV/0!</v>
      </c>
      <c r="X22" s="25" t="e">
        <f t="shared" si="1"/>
        <v>#DIV/0!</v>
      </c>
      <c r="Z22" s="334" t="str">
        <f>IF(AND(' DATOS Y PROCEDENCIA'!N4&gt;12,'Procedencia 2'!V10&gt;24),"ERROR EL PERIODO MÁXIMO A CONSIDERAR ES DE 24 MESES","")</f>
        <v/>
      </c>
      <c r="AA22" s="303"/>
      <c r="AB22" s="303"/>
      <c r="AC22" s="303"/>
      <c r="AD22" s="303"/>
      <c r="AE22" s="303"/>
      <c r="AF22" s="303"/>
      <c r="AG22" s="303"/>
      <c r="AH22" s="303"/>
      <c r="AI22" s="303"/>
      <c r="AJ22" s="303"/>
      <c r="AK22" s="303"/>
      <c r="AL22" s="303"/>
      <c r="AM22" s="303"/>
    </row>
    <row r="23" spans="1:39" ht="14.1" customHeight="1" x14ac:dyDescent="0.25">
      <c r="A23" s="5" t="s">
        <v>72</v>
      </c>
      <c r="B23" s="16">
        <f>INDICES!C9</f>
        <v>107.706</v>
      </c>
      <c r="C23" s="16">
        <f>INDICES!D9</f>
        <v>103.164</v>
      </c>
      <c r="D23" s="227">
        <f>INDICES!E9</f>
        <v>101.741</v>
      </c>
      <c r="E23" s="227">
        <f>INDICES!G9</f>
        <v>104.80500000000001</v>
      </c>
      <c r="F23" s="227">
        <f>INDICES!H9</f>
        <v>110.708</v>
      </c>
      <c r="G23" s="227">
        <f>INDICES!I9</f>
        <v>108.768</v>
      </c>
      <c r="H23" s="227">
        <f>INDICES!J9</f>
        <v>106.337</v>
      </c>
      <c r="I23" s="16">
        <f>INDICES!L9</f>
        <v>108.389</v>
      </c>
      <c r="J23" s="16">
        <f>INDICES!N9</f>
        <v>124.598</v>
      </c>
      <c r="K23" s="227">
        <f>INDICES!O9</f>
        <v>111.946</v>
      </c>
      <c r="L23" s="7">
        <v>0.53</v>
      </c>
      <c r="M23" s="9"/>
      <c r="R23" s="129"/>
      <c r="S23" s="126" t="s">
        <v>165</v>
      </c>
      <c r="T23" s="184">
        <v>44256</v>
      </c>
      <c r="U23" s="131">
        <f>IF(CERTIFICACIONES!D16="","",CERTIFICACIONES!D16)</f>
        <v>0</v>
      </c>
      <c r="V23" s="131">
        <f>IF(CERTIFICACIONES!D16="","",(U23/1.21))</f>
        <v>0</v>
      </c>
      <c r="W23" s="24" t="e">
        <f t="shared" si="0"/>
        <v>#DIV/0!</v>
      </c>
      <c r="X23" s="25" t="e">
        <f t="shared" si="1"/>
        <v>#DIV/0!</v>
      </c>
      <c r="Z23" s="334" t="str">
        <f>IF(AND(' DATOS Y PROCEDENCIA'!N4&lt;12,'Procedencia 2'!V10&lt;4),"ERROR. EL PERIODO MÍNIMO A CONSIDERAR ES DE 4 MESES","")</f>
        <v/>
      </c>
      <c r="AA23" s="303"/>
      <c r="AB23" s="303"/>
      <c r="AC23" s="303"/>
      <c r="AD23" s="303"/>
      <c r="AE23" s="303"/>
      <c r="AF23" s="303"/>
      <c r="AG23" s="303"/>
      <c r="AH23" s="303"/>
      <c r="AI23" s="303"/>
      <c r="AJ23" s="303"/>
      <c r="AK23" s="303"/>
      <c r="AL23" s="303"/>
      <c r="AM23" s="303"/>
    </row>
    <row r="24" spans="1:39" ht="14.1" customHeight="1" x14ac:dyDescent="0.25">
      <c r="A24" s="5" t="s">
        <v>73</v>
      </c>
      <c r="B24" s="16">
        <f>INDICES!C10</f>
        <v>110.05</v>
      </c>
      <c r="C24" s="16">
        <f>INDICES!D10</f>
        <v>105.967</v>
      </c>
      <c r="D24" s="227">
        <f>INDICES!E10</f>
        <v>101.875</v>
      </c>
      <c r="E24" s="227">
        <f>INDICES!G10</f>
        <v>104.22199999999999</v>
      </c>
      <c r="F24" s="227">
        <f>INDICES!H10</f>
        <v>111.008</v>
      </c>
      <c r="G24" s="227">
        <f>INDICES!I10</f>
        <v>110.72799999999999</v>
      </c>
      <c r="H24" s="227">
        <f>INDICES!J10</f>
        <v>107.15</v>
      </c>
      <c r="I24" s="16">
        <f>INDICES!L10</f>
        <v>110.033</v>
      </c>
      <c r="J24" s="16">
        <f>INDICES!N10</f>
        <v>130.12799999999999</v>
      </c>
      <c r="K24" s="227">
        <f>INDICES!O10</f>
        <v>112.613</v>
      </c>
      <c r="L24" s="7">
        <v>0.53</v>
      </c>
      <c r="M24" s="9"/>
      <c r="R24" s="129"/>
      <c r="S24" s="126" t="s">
        <v>166</v>
      </c>
      <c r="T24" s="184">
        <v>44287</v>
      </c>
      <c r="U24" s="131">
        <f>IF(CERTIFICACIONES!D17="","",CERTIFICACIONES!D17)</f>
        <v>0</v>
      </c>
      <c r="V24" s="131">
        <f>IF(CERTIFICACIONES!D17="","",(U24/1.21))</f>
        <v>0</v>
      </c>
      <c r="W24" s="24" t="e">
        <f t="shared" si="0"/>
        <v>#DIV/0!</v>
      </c>
      <c r="X24" s="25" t="e">
        <f t="shared" si="1"/>
        <v>#DIV/0!</v>
      </c>
      <c r="AD24" s="19"/>
      <c r="AE24" s="19"/>
    </row>
    <row r="25" spans="1:39" ht="14.1" customHeight="1" x14ac:dyDescent="0.25">
      <c r="A25" s="5" t="s">
        <v>74</v>
      </c>
      <c r="B25" s="16">
        <f>INDICES!C11</f>
        <v>114.917</v>
      </c>
      <c r="C25" s="16">
        <f>INDICES!D11</f>
        <v>105.44499999999999</v>
      </c>
      <c r="D25" s="227">
        <f>INDICES!E11</f>
        <v>102.01900000000001</v>
      </c>
      <c r="E25" s="227">
        <f>INDICES!G11</f>
        <v>104.437</v>
      </c>
      <c r="F25" s="227">
        <f>INDICES!H11</f>
        <v>112.158</v>
      </c>
      <c r="G25" s="227">
        <f>INDICES!I11</f>
        <v>113.229</v>
      </c>
      <c r="H25" s="227">
        <f>INDICES!J11</f>
        <v>107.875</v>
      </c>
      <c r="I25" s="16">
        <f>INDICES!L11</f>
        <v>116.624</v>
      </c>
      <c r="J25" s="16">
        <f>INDICES!N11</f>
        <v>138.834</v>
      </c>
      <c r="K25" s="227">
        <f>INDICES!O11</f>
        <v>112.4</v>
      </c>
      <c r="L25" s="7">
        <v>0.53</v>
      </c>
      <c r="M25" s="9"/>
      <c r="R25" s="129"/>
      <c r="S25" s="126" t="s">
        <v>167</v>
      </c>
      <c r="T25" s="184">
        <v>44317</v>
      </c>
      <c r="U25" s="131">
        <f>IF(CERTIFICACIONES!D18="","",CERTIFICACIONES!D18)</f>
        <v>0</v>
      </c>
      <c r="V25" s="131">
        <f>IF(CERTIFICACIONES!D18="","",(U25/1.21))</f>
        <v>0</v>
      </c>
      <c r="W25" s="24" t="e">
        <f t="shared" si="0"/>
        <v>#DIV/0!</v>
      </c>
      <c r="X25" s="25" t="e">
        <f t="shared" si="1"/>
        <v>#DIV/0!</v>
      </c>
      <c r="AD25" s="19"/>
      <c r="AE25" s="19"/>
    </row>
    <row r="26" spans="1:39" ht="14.1" customHeight="1" x14ac:dyDescent="0.25">
      <c r="A26" s="5" t="s">
        <v>75</v>
      </c>
      <c r="B26" s="16">
        <f>INDICES!C12</f>
        <v>118.634</v>
      </c>
      <c r="C26" s="16">
        <f>INDICES!D12</f>
        <v>109.97</v>
      </c>
      <c r="D26" s="227">
        <f>INDICES!E12</f>
        <v>102.624</v>
      </c>
      <c r="E26" s="227">
        <f>INDICES!G12</f>
        <v>104.57899999999999</v>
      </c>
      <c r="F26" s="227">
        <f>INDICES!H12</f>
        <v>113.753</v>
      </c>
      <c r="G26" s="227">
        <f>INDICES!I12</f>
        <v>114.242</v>
      </c>
      <c r="H26" s="227">
        <f>INDICES!J12</f>
        <v>108.488</v>
      </c>
      <c r="I26" s="16">
        <f>INDICES!L12</f>
        <v>123.879</v>
      </c>
      <c r="J26" s="16">
        <f>INDICES!N12</f>
        <v>129.75299999999999</v>
      </c>
      <c r="K26" s="227">
        <f>INDICES!O12</f>
        <v>113.76300000000001</v>
      </c>
      <c r="L26" s="7">
        <v>0.53</v>
      </c>
      <c r="M26" s="9"/>
      <c r="R26" s="129"/>
      <c r="S26" s="126" t="s">
        <v>168</v>
      </c>
      <c r="T26" s="184">
        <v>44348</v>
      </c>
      <c r="U26" s="131">
        <f>IF(CERTIFICACIONES!D19="","",CERTIFICACIONES!D19)</f>
        <v>0</v>
      </c>
      <c r="V26" s="131">
        <f>IF(CERTIFICACIONES!D19="","",(U26/1.21))</f>
        <v>0</v>
      </c>
      <c r="W26" s="24" t="e">
        <f t="shared" si="0"/>
        <v>#DIV/0!</v>
      </c>
      <c r="X26" s="25" t="e">
        <f t="shared" si="1"/>
        <v>#DIV/0!</v>
      </c>
      <c r="AD26" s="19"/>
      <c r="AE26" s="19"/>
    </row>
    <row r="27" spans="1:39" ht="14.1" customHeight="1" x14ac:dyDescent="0.25">
      <c r="A27" s="5" t="s">
        <v>76</v>
      </c>
      <c r="B27" s="16">
        <f>INDICES!C13</f>
        <v>123.264</v>
      </c>
      <c r="C27" s="16">
        <f>INDICES!D13</f>
        <v>115.172</v>
      </c>
      <c r="D27" s="227">
        <f>INDICES!E13</f>
        <v>102.441</v>
      </c>
      <c r="E27" s="227">
        <f>INDICES!G13</f>
        <v>104.779</v>
      </c>
      <c r="F27" s="227">
        <f>INDICES!H13</f>
        <v>115.277</v>
      </c>
      <c r="G27" s="227">
        <f>INDICES!I13</f>
        <v>115.29300000000001</v>
      </c>
      <c r="H27" s="227">
        <f>INDICES!J13</f>
        <v>110.16500000000001</v>
      </c>
      <c r="I27" s="16">
        <f>INDICES!L13</f>
        <v>132.739</v>
      </c>
      <c r="J27" s="16">
        <f>INDICES!N13</f>
        <v>131.11600000000001</v>
      </c>
      <c r="K27" s="227">
        <f>INDICES!O13</f>
        <v>114.10599999999999</v>
      </c>
      <c r="L27" s="7">
        <v>0.53</v>
      </c>
      <c r="M27" s="9"/>
      <c r="R27" s="129"/>
      <c r="S27" s="126" t="s">
        <v>169</v>
      </c>
      <c r="T27" s="184">
        <v>44378</v>
      </c>
      <c r="U27" s="131">
        <f>IF(CERTIFICACIONES!D20="","",CERTIFICACIONES!D20)</f>
        <v>0</v>
      </c>
      <c r="V27" s="131">
        <f>IF(CERTIFICACIONES!D20="","",(U27/1.21))</f>
        <v>0</v>
      </c>
      <c r="W27" s="24" t="e">
        <f t="shared" si="0"/>
        <v>#DIV/0!</v>
      </c>
      <c r="X27" s="25" t="e">
        <f t="shared" si="1"/>
        <v>#DIV/0!</v>
      </c>
      <c r="AD27" s="19"/>
      <c r="AE27" s="19"/>
    </row>
    <row r="28" spans="1:39" ht="14.1" customHeight="1" x14ac:dyDescent="0.25">
      <c r="A28" s="5" t="s">
        <v>77</v>
      </c>
      <c r="B28" s="16">
        <f>INDICES!C14</f>
        <v>130.465</v>
      </c>
      <c r="C28" s="16">
        <f>INDICES!D14</f>
        <v>118.152</v>
      </c>
      <c r="D28" s="227">
        <f>INDICES!E14</f>
        <v>103.107</v>
      </c>
      <c r="E28" s="227">
        <f>INDICES!G14</f>
        <v>105.11499999999999</v>
      </c>
      <c r="F28" s="227">
        <f>INDICES!H14</f>
        <v>115.85899999999999</v>
      </c>
      <c r="G28" s="227">
        <f>INDICES!I14</f>
        <v>115.80200000000001</v>
      </c>
      <c r="H28" s="227">
        <f>INDICES!J14</f>
        <v>112.18899999999999</v>
      </c>
      <c r="I28" s="16">
        <f>INDICES!L14</f>
        <v>134.90600000000001</v>
      </c>
      <c r="J28" s="16">
        <f>INDICES!N14</f>
        <v>130.876</v>
      </c>
      <c r="K28" s="227">
        <f>INDICES!O14</f>
        <v>113.155</v>
      </c>
      <c r="L28" s="7">
        <v>0.53</v>
      </c>
      <c r="M28" s="9"/>
      <c r="R28" s="129"/>
      <c r="S28" s="126" t="s">
        <v>170</v>
      </c>
      <c r="T28" s="184">
        <v>44409</v>
      </c>
      <c r="U28" s="131">
        <f>IF(CERTIFICACIONES!D21="","",CERTIFICACIONES!D21)</f>
        <v>0</v>
      </c>
      <c r="V28" s="131">
        <f>IF(CERTIFICACIONES!D21="","",(U28/1.21))</f>
        <v>0</v>
      </c>
      <c r="W28" s="24" t="e">
        <f t="shared" si="0"/>
        <v>#DIV/0!</v>
      </c>
      <c r="X28" s="25" t="e">
        <f t="shared" si="1"/>
        <v>#DIV/0!</v>
      </c>
      <c r="AD28" s="19"/>
      <c r="AE28" s="19"/>
    </row>
    <row r="29" spans="1:39" ht="14.1" customHeight="1" x14ac:dyDescent="0.25">
      <c r="A29" s="5" t="s">
        <v>78</v>
      </c>
      <c r="B29" s="16">
        <f>INDICES!C15</f>
        <v>134.96299999999999</v>
      </c>
      <c r="C29" s="16">
        <f>INDICES!D15</f>
        <v>119.958</v>
      </c>
      <c r="D29" s="227">
        <f>INDICES!E15</f>
        <v>102.986</v>
      </c>
      <c r="E29" s="227">
        <f>INDICES!G15</f>
        <v>106.861</v>
      </c>
      <c r="F29" s="227">
        <f>INDICES!H15</f>
        <v>116.124</v>
      </c>
      <c r="G29" s="227">
        <f>INDICES!I15</f>
        <v>116.736</v>
      </c>
      <c r="H29" s="227">
        <f>INDICES!J15</f>
        <v>112.111</v>
      </c>
      <c r="I29" s="16">
        <f>INDICES!L15</f>
        <v>137.78</v>
      </c>
      <c r="J29" s="16">
        <f>INDICES!N15</f>
        <v>129.87200000000001</v>
      </c>
      <c r="K29" s="227">
        <f>INDICES!O15</f>
        <v>115.89400000000001</v>
      </c>
      <c r="L29" s="7">
        <v>0.53</v>
      </c>
      <c r="M29" s="9"/>
      <c r="R29" s="129"/>
      <c r="S29" s="126" t="s">
        <v>171</v>
      </c>
      <c r="T29" s="184">
        <v>44440</v>
      </c>
      <c r="U29" s="131">
        <f>IF(CERTIFICACIONES!D22="","",CERTIFICACIONES!D22)</f>
        <v>0</v>
      </c>
      <c r="V29" s="131">
        <f>IF(CERTIFICACIONES!D22="","",(U29/1.21))</f>
        <v>0</v>
      </c>
      <c r="W29" s="24" t="e">
        <f t="shared" si="0"/>
        <v>#DIV/0!</v>
      </c>
      <c r="X29" s="25" t="e">
        <f t="shared" si="1"/>
        <v>#DIV/0!</v>
      </c>
      <c r="AD29" s="19"/>
      <c r="AE29" s="19"/>
    </row>
    <row r="30" spans="1:39" ht="14.1" customHeight="1" x14ac:dyDescent="0.25">
      <c r="A30" s="5" t="s">
        <v>79</v>
      </c>
      <c r="B30" s="16">
        <f>INDICES!C16</f>
        <v>142.85599999999999</v>
      </c>
      <c r="C30" s="16">
        <f>INDICES!D16</f>
        <v>125.11799999999999</v>
      </c>
      <c r="D30" s="227">
        <f>INDICES!E16</f>
        <v>103.417</v>
      </c>
      <c r="E30" s="227">
        <f>INDICES!G16</f>
        <v>109.16500000000001</v>
      </c>
      <c r="F30" s="227">
        <f>INDICES!H16</f>
        <v>117.381</v>
      </c>
      <c r="G30" s="227">
        <f>INDICES!I16</f>
        <v>117.276</v>
      </c>
      <c r="H30" s="227">
        <f>INDICES!J16</f>
        <v>114.33799999999999</v>
      </c>
      <c r="I30" s="16">
        <f>INDICES!L16</f>
        <v>137.994</v>
      </c>
      <c r="J30" s="16">
        <f>INDICES!N16</f>
        <v>140.60499999999999</v>
      </c>
      <c r="K30" s="227">
        <f>INDICES!O16</f>
        <v>117.60299999999999</v>
      </c>
      <c r="L30" s="7">
        <v>0.53</v>
      </c>
      <c r="M30" s="9"/>
      <c r="R30" s="129"/>
      <c r="S30" s="126" t="s">
        <v>172</v>
      </c>
      <c r="T30" s="184">
        <v>44470</v>
      </c>
      <c r="U30" s="131">
        <f>IF(CERTIFICACIONES!D23="","",CERTIFICACIONES!D23)</f>
        <v>0</v>
      </c>
      <c r="V30" s="131">
        <f>IF(CERTIFICACIONES!D23="","",(U30/1.21))</f>
        <v>0</v>
      </c>
      <c r="W30" s="24" t="e">
        <f t="shared" si="0"/>
        <v>#DIV/0!</v>
      </c>
      <c r="X30" s="25" t="e">
        <f t="shared" si="1"/>
        <v>#DIV/0!</v>
      </c>
      <c r="AD30" s="19"/>
      <c r="AE30" s="19"/>
    </row>
    <row r="31" spans="1:39" ht="14.1" customHeight="1" x14ac:dyDescent="0.25">
      <c r="A31" s="5" t="s">
        <v>80</v>
      </c>
      <c r="B31" s="16">
        <f>INDICES!C17</f>
        <v>146.149</v>
      </c>
      <c r="C31" s="16">
        <f>INDICES!D17</f>
        <v>131.53899999999999</v>
      </c>
      <c r="D31" s="227">
        <f>INDICES!E17</f>
        <v>105.315</v>
      </c>
      <c r="E31" s="227">
        <f>INDICES!G17</f>
        <v>111.63500000000001</v>
      </c>
      <c r="F31" s="227">
        <f>INDICES!H17</f>
        <v>118.027</v>
      </c>
      <c r="G31" s="227">
        <f>INDICES!I17</f>
        <v>118.28400000000001</v>
      </c>
      <c r="H31" s="227">
        <f>INDICES!J17</f>
        <v>119.867</v>
      </c>
      <c r="I31" s="16">
        <f>INDICES!L17</f>
        <v>138.54400000000001</v>
      </c>
      <c r="J31" s="16">
        <f>INDICES!N17</f>
        <v>141.05600000000001</v>
      </c>
      <c r="K31" s="227">
        <f>INDICES!O17</f>
        <v>120.294</v>
      </c>
      <c r="L31" s="7">
        <v>0.53</v>
      </c>
      <c r="M31" s="9"/>
      <c r="R31" s="129"/>
      <c r="S31" s="126" t="s">
        <v>173</v>
      </c>
      <c r="T31" s="184">
        <v>44501</v>
      </c>
      <c r="U31" s="131">
        <f>IF(CERTIFICACIONES!D24="","",CERTIFICACIONES!D24)</f>
        <v>0</v>
      </c>
      <c r="V31" s="131">
        <f>IF(CERTIFICACIONES!D24="","",(U31/1.21))</f>
        <v>0</v>
      </c>
      <c r="W31" s="24" t="e">
        <f t="shared" si="0"/>
        <v>#DIV/0!</v>
      </c>
      <c r="X31" s="25" t="e">
        <f t="shared" si="1"/>
        <v>#DIV/0!</v>
      </c>
    </row>
    <row r="32" spans="1:39" ht="14.1" customHeight="1" thickBot="1" x14ac:dyDescent="0.3">
      <c r="A32" s="140" t="s">
        <v>81</v>
      </c>
      <c r="B32" s="231">
        <f>INDICES!C18</f>
        <v>146.05000000000001</v>
      </c>
      <c r="C32" s="231">
        <f>INDICES!D18</f>
        <v>124.703</v>
      </c>
      <c r="D32" s="231">
        <f>INDICES!E18</f>
        <v>105.098</v>
      </c>
      <c r="E32" s="231">
        <f>INDICES!G18</f>
        <v>117.09699999999999</v>
      </c>
      <c r="F32" s="231">
        <f>INDICES!H18</f>
        <v>118.607</v>
      </c>
      <c r="G32" s="231">
        <f>INDICES!I18</f>
        <v>119.658</v>
      </c>
      <c r="H32" s="231">
        <f>INDICES!J18</f>
        <v>120.71899999999999</v>
      </c>
      <c r="I32" s="231">
        <f>INDICES!L18</f>
        <v>140.33099999999999</v>
      </c>
      <c r="J32" s="231">
        <f>INDICES!N18</f>
        <v>141.13900000000001</v>
      </c>
      <c r="K32" s="231">
        <f>INDICES!O18</f>
        <v>121.39700000000001</v>
      </c>
      <c r="L32" s="141">
        <v>0.53</v>
      </c>
      <c r="M32" s="9"/>
      <c r="R32" s="134"/>
      <c r="S32" s="127" t="s">
        <v>174</v>
      </c>
      <c r="T32" s="185">
        <v>44531</v>
      </c>
      <c r="U32" s="135">
        <f>IF(CERTIFICACIONES!D25="","",CERTIFICACIONES!D25)</f>
        <v>0</v>
      </c>
      <c r="V32" s="135">
        <f>IF(CERTIFICACIONES!D25="","",(U32/1.21))</f>
        <v>0</v>
      </c>
      <c r="W32" s="136" t="e">
        <f t="shared" si="0"/>
        <v>#DIV/0!</v>
      </c>
      <c r="X32" s="137" t="e">
        <f t="shared" si="1"/>
        <v>#DIV/0!</v>
      </c>
    </row>
    <row r="33" spans="1:31" x14ac:dyDescent="0.25">
      <c r="A33" s="138" t="s">
        <v>175</v>
      </c>
      <c r="B33" s="230">
        <f>INDICES!C19</f>
        <v>151.44</v>
      </c>
      <c r="C33" s="230">
        <f>INDICES!D19</f>
        <v>125.934</v>
      </c>
      <c r="D33" s="230">
        <f>INDICES!E19</f>
        <v>111.26900000000001</v>
      </c>
      <c r="E33" s="230">
        <f>INDICES!G19</f>
        <v>127.23099999999999</v>
      </c>
      <c r="F33" s="230">
        <f>INDICES!H19</f>
        <v>120.447</v>
      </c>
      <c r="G33" s="230">
        <f>INDICES!I19</f>
        <v>123.274</v>
      </c>
      <c r="H33" s="230">
        <f>INDICES!J19</f>
        <v>123.309</v>
      </c>
      <c r="I33" s="230">
        <f>INDICES!L19</f>
        <v>145.22300000000001</v>
      </c>
      <c r="J33" s="230">
        <f>INDICES!N19</f>
        <v>140.31399999999999</v>
      </c>
      <c r="K33" s="230">
        <f>INDICES!O19</f>
        <v>125.8</v>
      </c>
      <c r="L33" s="139">
        <v>0.53</v>
      </c>
      <c r="M33" s="9"/>
      <c r="R33" s="129">
        <v>2022</v>
      </c>
      <c r="S33" s="130" t="s">
        <v>163</v>
      </c>
      <c r="T33" s="184">
        <v>44562</v>
      </c>
      <c r="U33" s="131">
        <f>IF(CERTIFICACIONES!I14="","",CERTIFICACIONES!I14)</f>
        <v>0</v>
      </c>
      <c r="V33" s="131">
        <f>IF(CERTIFICACIONES!I14="","",(U33/1.21))</f>
        <v>0</v>
      </c>
      <c r="W33" s="132" t="e">
        <f t="shared" si="0"/>
        <v>#DIV/0!</v>
      </c>
      <c r="X33" s="133" t="e">
        <f t="shared" ref="X33:X44" si="2">V33*W33</f>
        <v>#DIV/0!</v>
      </c>
    </row>
    <row r="34" spans="1:31" x14ac:dyDescent="0.25">
      <c r="A34" s="5" t="s">
        <v>176</v>
      </c>
      <c r="B34" s="16">
        <f>INDICES!C20</f>
        <v>158.62899999999999</v>
      </c>
      <c r="C34" s="16">
        <f>INDICES!D20</f>
        <v>139.471</v>
      </c>
      <c r="D34" s="227">
        <f>INDICES!E20</f>
        <v>113.911</v>
      </c>
      <c r="E34" s="227">
        <f>INDICES!G20</f>
        <v>136.91399999999999</v>
      </c>
      <c r="F34" s="227">
        <f>INDICES!H20</f>
        <v>127.91500000000001</v>
      </c>
      <c r="G34" s="227">
        <f>INDICES!I20</f>
        <v>124.40300000000001</v>
      </c>
      <c r="H34" s="227">
        <f>INDICES!J20</f>
        <v>124.361</v>
      </c>
      <c r="I34" s="16">
        <f>INDICES!L20</f>
        <v>147.922</v>
      </c>
      <c r="J34" s="16">
        <f>INDICES!N20</f>
        <v>144.79599999999999</v>
      </c>
      <c r="K34" s="227">
        <f>INDICES!O20</f>
        <v>125.44799999999999</v>
      </c>
      <c r="L34" s="7">
        <v>0.53</v>
      </c>
      <c r="M34" s="9"/>
      <c r="R34" s="11"/>
      <c r="S34" s="126" t="s">
        <v>164</v>
      </c>
      <c r="T34" s="184">
        <v>44593</v>
      </c>
      <c r="U34" s="131">
        <f>IF(CERTIFICACIONES!I15="","",CERTIFICACIONES!I15)</f>
        <v>0</v>
      </c>
      <c r="V34" s="23">
        <f>IF(CERTIFICACIONES!I15="","",(U34/1.21))</f>
        <v>0</v>
      </c>
      <c r="W34" s="24" t="e">
        <f t="shared" si="0"/>
        <v>#DIV/0!</v>
      </c>
      <c r="X34" s="25" t="e">
        <f t="shared" si="2"/>
        <v>#DIV/0!</v>
      </c>
    </row>
    <row r="35" spans="1:31" x14ac:dyDescent="0.25">
      <c r="A35" s="5" t="s">
        <v>177</v>
      </c>
      <c r="B35" s="16">
        <f>INDICES!C21</f>
        <v>167.39599999999999</v>
      </c>
      <c r="C35" s="16">
        <f>INDICES!D21</f>
        <v>148.893</v>
      </c>
      <c r="D35" s="227">
        <f>INDICES!E21</f>
        <v>114.101</v>
      </c>
      <c r="E35" s="227">
        <f>INDICES!G21</f>
        <v>146.268</v>
      </c>
      <c r="F35" s="227">
        <f>INDICES!H21</f>
        <v>128.99199999999999</v>
      </c>
      <c r="G35" s="227">
        <f>INDICES!I21</f>
        <v>126.30500000000001</v>
      </c>
      <c r="H35" s="227">
        <f>INDICES!J21</f>
        <v>127.271</v>
      </c>
      <c r="I35" s="16">
        <f>INDICES!L21</f>
        <v>158.279</v>
      </c>
      <c r="J35" s="16">
        <f>INDICES!N21</f>
        <v>150.92400000000001</v>
      </c>
      <c r="K35" s="227">
        <f>INDICES!O21</f>
        <v>127.14100000000001</v>
      </c>
      <c r="L35" s="7">
        <v>0.53</v>
      </c>
      <c r="M35" s="9"/>
      <c r="R35" s="11"/>
      <c r="S35" s="126" t="s">
        <v>165</v>
      </c>
      <c r="T35" s="184">
        <v>44621</v>
      </c>
      <c r="U35" s="131">
        <f>IF(CERTIFICACIONES!I16="","",CERTIFICACIONES!I16)</f>
        <v>0</v>
      </c>
      <c r="V35" s="23">
        <f>IF(CERTIFICACIONES!I16="","",(U35/1.21))</f>
        <v>0</v>
      </c>
      <c r="W35" s="24" t="e">
        <f t="shared" si="0"/>
        <v>#DIV/0!</v>
      </c>
      <c r="X35" s="25" t="e">
        <f t="shared" si="2"/>
        <v>#DIV/0!</v>
      </c>
      <c r="AE35" t="s">
        <v>208</v>
      </c>
    </row>
    <row r="36" spans="1:31" x14ac:dyDescent="0.25">
      <c r="A36" s="5" t="s">
        <v>178</v>
      </c>
      <c r="B36" s="16">
        <f>INDICES!C22</f>
        <v>178.62700000000001</v>
      </c>
      <c r="C36" s="16">
        <f>INDICES!D22</f>
        <v>170.58</v>
      </c>
      <c r="D36" s="227">
        <f>INDICES!E22</f>
        <v>115.48099999999999</v>
      </c>
      <c r="E36" s="227">
        <f>INDICES!G22</f>
        <v>153.25399999999999</v>
      </c>
      <c r="F36" s="227">
        <f>INDICES!H22</f>
        <v>129.785</v>
      </c>
      <c r="G36" s="227">
        <f>INDICES!I22</f>
        <v>131.72300000000001</v>
      </c>
      <c r="H36" s="227">
        <f>INDICES!J22</f>
        <v>129.108</v>
      </c>
      <c r="I36" s="16">
        <f>INDICES!L22</f>
        <v>174.55699999999999</v>
      </c>
      <c r="J36" s="16">
        <f>INDICES!N22</f>
        <v>155.23500000000001</v>
      </c>
      <c r="K36" s="227">
        <f>INDICES!O22</f>
        <v>134.114</v>
      </c>
      <c r="L36" s="7">
        <v>0.53</v>
      </c>
      <c r="M36" s="9"/>
      <c r="R36" s="11"/>
      <c r="S36" s="126" t="s">
        <v>166</v>
      </c>
      <c r="T36" s="184">
        <v>44652</v>
      </c>
      <c r="U36" s="131">
        <f>IF(CERTIFICACIONES!I17="","",CERTIFICACIONES!I17)</f>
        <v>0</v>
      </c>
      <c r="V36" s="23">
        <f>IF(CERTIFICACIONES!I17="","",(U36/1.21))</f>
        <v>0</v>
      </c>
      <c r="W36" s="24" t="e">
        <f t="shared" si="0"/>
        <v>#DIV/0!</v>
      </c>
      <c r="X36" s="25" t="e">
        <f t="shared" si="2"/>
        <v>#DIV/0!</v>
      </c>
    </row>
    <row r="37" spans="1:31" x14ac:dyDescent="0.25">
      <c r="A37" s="5" t="s">
        <v>179</v>
      </c>
      <c r="B37" s="16">
        <f>INDICES!C23</f>
        <v>182.554</v>
      </c>
      <c r="C37" s="16">
        <f>INDICES!D23</f>
        <v>166.47499999999999</v>
      </c>
      <c r="D37" s="227">
        <f>INDICES!E23</f>
        <v>121.238</v>
      </c>
      <c r="E37" s="227">
        <f>INDICES!G23</f>
        <v>153.48400000000001</v>
      </c>
      <c r="F37" s="227">
        <f>INDICES!H23</f>
        <v>131.83000000000001</v>
      </c>
      <c r="G37" s="227">
        <f>INDICES!I23</f>
        <v>133.495</v>
      </c>
      <c r="H37" s="227">
        <f>INDICES!J23</f>
        <v>132.863</v>
      </c>
      <c r="I37" s="16">
        <f>INDICES!L23</f>
        <v>180.53299999999999</v>
      </c>
      <c r="J37" s="16">
        <f>INDICES!N23</f>
        <v>145.071</v>
      </c>
      <c r="K37" s="227">
        <f>INDICES!O23</f>
        <v>132.881</v>
      </c>
      <c r="L37" s="7">
        <v>0.53</v>
      </c>
      <c r="M37" s="9"/>
      <c r="R37" s="11"/>
      <c r="S37" s="126" t="s">
        <v>167</v>
      </c>
      <c r="T37" s="184">
        <v>44682</v>
      </c>
      <c r="U37" s="131">
        <f>IF(CERTIFICACIONES!I18="","",CERTIFICACIONES!I18)</f>
        <v>0</v>
      </c>
      <c r="V37" s="23">
        <f>IF(CERTIFICACIONES!I18="","",(U37/1.21))</f>
        <v>0</v>
      </c>
      <c r="W37" s="24" t="e">
        <f t="shared" si="0"/>
        <v>#DIV/0!</v>
      </c>
      <c r="X37" s="25" t="e">
        <f t="shared" si="2"/>
        <v>#DIV/0!</v>
      </c>
    </row>
    <row r="38" spans="1:31" ht="15" customHeight="1" x14ac:dyDescent="0.25">
      <c r="A38" s="5" t="s">
        <v>180</v>
      </c>
      <c r="B38" s="16">
        <f>INDICES!C24</f>
        <v>175.994</v>
      </c>
      <c r="C38" s="16">
        <f>INDICES!D24</f>
        <v>169.90100000000001</v>
      </c>
      <c r="D38" s="227">
        <f>INDICES!E24</f>
        <v>123.965</v>
      </c>
      <c r="E38" s="227">
        <f>INDICES!G24</f>
        <v>153.97</v>
      </c>
      <c r="F38" s="227">
        <f>INDICES!H24</f>
        <v>132.45599999999999</v>
      </c>
      <c r="G38" s="227">
        <f>INDICES!I24</f>
        <v>134.084</v>
      </c>
      <c r="H38" s="227">
        <f>INDICES!J24</f>
        <v>134.892</v>
      </c>
      <c r="I38" s="16">
        <f>INDICES!L24</f>
        <v>171.30199999999999</v>
      </c>
      <c r="J38" s="16">
        <f>INDICES!N24</f>
        <v>141.87200000000001</v>
      </c>
      <c r="K38" s="227">
        <f>INDICES!O24</f>
        <v>133.001</v>
      </c>
      <c r="L38" s="7">
        <v>0.53</v>
      </c>
      <c r="M38" s="9"/>
      <c r="R38" s="11"/>
      <c r="S38" s="126" t="s">
        <v>168</v>
      </c>
      <c r="T38" s="184">
        <v>44713</v>
      </c>
      <c r="U38" s="131">
        <f>IF(CERTIFICACIONES!I19="","",CERTIFICACIONES!I19)</f>
        <v>0</v>
      </c>
      <c r="V38" s="23">
        <f>IF(CERTIFICACIONES!I19="","",(U38/1.21))</f>
        <v>0</v>
      </c>
      <c r="W38" s="24" t="e">
        <f t="shared" si="0"/>
        <v>#DIV/0!</v>
      </c>
      <c r="X38" s="25" t="e">
        <f t="shared" si="2"/>
        <v>#DIV/0!</v>
      </c>
    </row>
    <row r="39" spans="1:31" ht="14.45" customHeight="1" x14ac:dyDescent="0.25">
      <c r="A39" s="5" t="s">
        <v>181</v>
      </c>
      <c r="B39" s="16">
        <f>INDICES!C25</f>
        <v>172.744</v>
      </c>
      <c r="C39" s="16">
        <f>INDICES!D25</f>
        <v>167.352</v>
      </c>
      <c r="D39" s="227">
        <f>INDICES!E25</f>
        <v>124.92</v>
      </c>
      <c r="E39" s="227">
        <f>INDICES!G25</f>
        <v>157.38999999999999</v>
      </c>
      <c r="F39" s="227">
        <f>INDICES!H25</f>
        <v>133.11000000000001</v>
      </c>
      <c r="G39" s="227">
        <f>INDICES!I25</f>
        <v>130.57400000000001</v>
      </c>
      <c r="H39" s="227">
        <f>INDICES!J25</f>
        <v>136.304</v>
      </c>
      <c r="I39" s="16">
        <f>INDICES!L25</f>
        <v>160.52799999999999</v>
      </c>
      <c r="J39" s="16">
        <f>INDICES!N25</f>
        <v>119.679</v>
      </c>
      <c r="K39" s="227">
        <f>INDICES!O25</f>
        <v>133.06100000000001</v>
      </c>
      <c r="L39" s="7">
        <v>0.53</v>
      </c>
      <c r="M39" s="9"/>
      <c r="R39" s="11"/>
      <c r="S39" s="126" t="s">
        <v>169</v>
      </c>
      <c r="T39" s="184">
        <v>44743</v>
      </c>
      <c r="U39" s="131">
        <f>IF(CERTIFICACIONES!I20="","",CERTIFICACIONES!I20)</f>
        <v>0</v>
      </c>
      <c r="V39" s="23">
        <f>IF(CERTIFICACIONES!I20="","",(U39/1.21))</f>
        <v>0</v>
      </c>
      <c r="W39" s="24" t="e">
        <f t="shared" si="0"/>
        <v>#DIV/0!</v>
      </c>
      <c r="X39" s="25" t="e">
        <f t="shared" si="2"/>
        <v>#DIV/0!</v>
      </c>
    </row>
    <row r="40" spans="1:31" x14ac:dyDescent="0.25">
      <c r="A40" s="5" t="s">
        <v>182</v>
      </c>
      <c r="B40" s="16">
        <f>INDICES!C26</f>
        <v>168.13300000000001</v>
      </c>
      <c r="C40" s="16">
        <f>INDICES!D26</f>
        <v>161.70099999999999</v>
      </c>
      <c r="D40" s="227">
        <f>INDICES!E26</f>
        <v>125.084</v>
      </c>
      <c r="E40" s="227">
        <f>INDICES!G26</f>
        <v>156.739</v>
      </c>
      <c r="F40" s="227">
        <f>INDICES!H26</f>
        <v>133.94200000000001</v>
      </c>
      <c r="G40" s="227">
        <f>INDICES!I26</f>
        <v>130.41499999999999</v>
      </c>
      <c r="H40" s="227">
        <f>INDICES!J26</f>
        <v>136.10400000000001</v>
      </c>
      <c r="I40" s="16">
        <f>INDICES!L26</f>
        <v>158.01300000000001</v>
      </c>
      <c r="J40" s="16">
        <f>INDICES!N26</f>
        <v>128.13999999999999</v>
      </c>
      <c r="K40" s="227">
        <f>INDICES!O26</f>
        <v>134.155</v>
      </c>
      <c r="L40" s="7">
        <v>0.53</v>
      </c>
      <c r="M40" s="9"/>
      <c r="R40" s="11"/>
      <c r="S40" s="126" t="s">
        <v>170</v>
      </c>
      <c r="T40" s="184">
        <v>44774</v>
      </c>
      <c r="U40" s="131">
        <f>IF(CERTIFICACIONES!I21="","",CERTIFICACIONES!I21)</f>
        <v>0</v>
      </c>
      <c r="V40" s="23">
        <f>IF(CERTIFICACIONES!I21="","",(U40/1.21))</f>
        <v>0</v>
      </c>
      <c r="W40" s="24" t="e">
        <f t="shared" si="0"/>
        <v>#DIV/0!</v>
      </c>
      <c r="X40" s="25" t="e">
        <f t="shared" si="2"/>
        <v>#DIV/0!</v>
      </c>
    </row>
    <row r="41" spans="1:31" x14ac:dyDescent="0.25">
      <c r="A41" s="5" t="s">
        <v>183</v>
      </c>
      <c r="B41" s="16">
        <f>INDICES!C27</f>
        <v>166.61600000000001</v>
      </c>
      <c r="C41" s="16">
        <f>INDICES!D27</f>
        <v>150.511</v>
      </c>
      <c r="D41" s="227">
        <f>INDICES!E27</f>
        <v>125.544</v>
      </c>
      <c r="E41" s="227">
        <f>INDICES!G27</f>
        <v>158.37</v>
      </c>
      <c r="F41" s="227">
        <f>INDICES!H27</f>
        <v>133.83199999999999</v>
      </c>
      <c r="G41" s="227">
        <f>INDICES!I27</f>
        <v>130.65600000000001</v>
      </c>
      <c r="H41" s="227">
        <f>INDICES!J27</f>
        <v>136.333</v>
      </c>
      <c r="I41" s="16">
        <f>INDICES!L27</f>
        <v>159.94499999999999</v>
      </c>
      <c r="J41" s="16">
        <f>INDICES!N27</f>
        <v>128.691</v>
      </c>
      <c r="K41" s="227">
        <f>INDICES!O27</f>
        <v>137.03800000000001</v>
      </c>
      <c r="L41" s="7">
        <v>0.53</v>
      </c>
      <c r="M41" s="9"/>
      <c r="R41" s="11"/>
      <c r="S41" s="126" t="s">
        <v>171</v>
      </c>
      <c r="T41" s="184">
        <v>44805</v>
      </c>
      <c r="U41" s="131">
        <f>IF(CERTIFICACIONES!I22="","",CERTIFICACIONES!I22)</f>
        <v>0</v>
      </c>
      <c r="V41" s="23">
        <f>IF(CERTIFICACIONES!I22="","",(U41/1.21))</f>
        <v>0</v>
      </c>
      <c r="W41" s="24" t="e">
        <f t="shared" si="0"/>
        <v>#DIV/0!</v>
      </c>
      <c r="X41" s="25" t="e">
        <f t="shared" si="2"/>
        <v>#DIV/0!</v>
      </c>
    </row>
    <row r="42" spans="1:31" ht="16.5" customHeight="1" x14ac:dyDescent="0.25">
      <c r="A42" s="5" t="s">
        <v>184</v>
      </c>
      <c r="B42" s="16">
        <f>INDICES!C28</f>
        <v>159.1</v>
      </c>
      <c r="C42" s="16">
        <f>INDICES!D28</f>
        <v>134.66800000000001</v>
      </c>
      <c r="D42" s="227">
        <f>INDICES!E28</f>
        <v>126.74299999999999</v>
      </c>
      <c r="E42" s="227">
        <f>INDICES!G28</f>
        <v>158.51599999999999</v>
      </c>
      <c r="F42" s="227">
        <f>INDICES!H28</f>
        <v>133.71899999999999</v>
      </c>
      <c r="G42" s="227">
        <f>INDICES!I28</f>
        <v>130.35599999999999</v>
      </c>
      <c r="H42" s="227">
        <f>INDICES!J28</f>
        <v>136.31800000000001</v>
      </c>
      <c r="I42" s="16">
        <f>INDICES!L28</f>
        <v>157.20400000000001</v>
      </c>
      <c r="J42" s="16">
        <f>INDICES!N28</f>
        <v>128.279</v>
      </c>
      <c r="K42" s="227">
        <f>INDICES!O28</f>
        <v>140.42699999999999</v>
      </c>
      <c r="L42" s="7">
        <v>0.53</v>
      </c>
      <c r="M42" s="9"/>
      <c r="R42" s="11"/>
      <c r="S42" s="126" t="s">
        <v>172</v>
      </c>
      <c r="T42" s="184">
        <v>44835</v>
      </c>
      <c r="U42" s="131">
        <f>IF(CERTIFICACIONES!I23="","",CERTIFICACIONES!I23)</f>
        <v>0</v>
      </c>
      <c r="V42" s="23">
        <f>IF(CERTIFICACIONES!I23="","",(U42/1.21))</f>
        <v>0</v>
      </c>
      <c r="W42" s="24" t="e">
        <f t="shared" si="0"/>
        <v>#DIV/0!</v>
      </c>
      <c r="X42" s="25" t="e">
        <f t="shared" si="2"/>
        <v>#DIV/0!</v>
      </c>
    </row>
    <row r="43" spans="1:31" x14ac:dyDescent="0.25">
      <c r="A43" s="5" t="s">
        <v>185</v>
      </c>
      <c r="B43" s="16">
        <f>INDICES!C29</f>
        <v>157.613</v>
      </c>
      <c r="C43" s="16">
        <f>INDICES!D29</f>
        <v>136.41999999999999</v>
      </c>
      <c r="D43" s="227">
        <f>INDICES!E29</f>
        <v>127.354</v>
      </c>
      <c r="E43" s="227">
        <f>INDICES!G29</f>
        <v>159.589</v>
      </c>
      <c r="F43" s="227">
        <f>INDICES!H29</f>
        <v>133.60900000000001</v>
      </c>
      <c r="G43" s="227">
        <f>INDICES!I29</f>
        <v>130.30099999999999</v>
      </c>
      <c r="H43" s="227">
        <f>INDICES!J29</f>
        <v>137.02099999999999</v>
      </c>
      <c r="I43" s="16">
        <f>INDICES!L29</f>
        <v>150.44900000000001</v>
      </c>
      <c r="J43" s="16">
        <f>INDICES!N29</f>
        <v>131.691</v>
      </c>
      <c r="K43" s="227">
        <f>INDICES!O29</f>
        <v>139.01</v>
      </c>
      <c r="L43" s="7">
        <v>0.53</v>
      </c>
      <c r="M43" s="9"/>
      <c r="R43" s="11"/>
      <c r="S43" s="126" t="s">
        <v>173</v>
      </c>
      <c r="T43" s="184">
        <v>44866</v>
      </c>
      <c r="U43" s="131">
        <f>IF(CERTIFICACIONES!I24="","",CERTIFICACIONES!I24)</f>
        <v>0</v>
      </c>
      <c r="V43" s="23">
        <f>IF(CERTIFICACIONES!I24="","",(U43/1.21))</f>
        <v>0</v>
      </c>
      <c r="W43" s="24" t="e">
        <f t="shared" si="0"/>
        <v>#DIV/0!</v>
      </c>
      <c r="X43" s="25" t="e">
        <f t="shared" si="2"/>
        <v>#DIV/0!</v>
      </c>
    </row>
    <row r="44" spans="1:31" ht="15.75" thickBot="1" x14ac:dyDescent="0.3">
      <c r="A44" s="256" t="s">
        <v>186</v>
      </c>
      <c r="B44" s="275">
        <f>INDICES!C30</f>
        <v>154.82400000000001</v>
      </c>
      <c r="C44" s="275">
        <f>INDICES!D30</f>
        <v>140.47</v>
      </c>
      <c r="D44" s="275">
        <f>INDICES!E30</f>
        <v>127.72799999999999</v>
      </c>
      <c r="E44" s="275">
        <f>INDICES!G30</f>
        <v>159.24799999999999</v>
      </c>
      <c r="F44" s="275">
        <f>INDICES!H30</f>
        <v>133.48500000000001</v>
      </c>
      <c r="G44" s="275">
        <f>INDICES!I30</f>
        <v>129.19999999999999</v>
      </c>
      <c r="H44" s="275">
        <f>INDICES!J30</f>
        <v>136.52199999999999</v>
      </c>
      <c r="I44" s="275">
        <f>INDICES!L30</f>
        <v>146.047</v>
      </c>
      <c r="J44" s="275">
        <f>INDICES!N30</f>
        <v>129.571</v>
      </c>
      <c r="K44" s="275">
        <f>INDICES!O30</f>
        <v>139.22</v>
      </c>
      <c r="L44" s="257">
        <v>0.53</v>
      </c>
      <c r="M44" s="9"/>
      <c r="O44" s="28"/>
      <c r="P44" s="28"/>
      <c r="Q44" s="28"/>
      <c r="R44" s="11"/>
      <c r="S44" s="235" t="s">
        <v>174</v>
      </c>
      <c r="T44" s="236">
        <v>44896</v>
      </c>
      <c r="U44" s="237">
        <f>IF(CERTIFICACIONES!I25="","",CERTIFICACIONES!I25)</f>
        <v>0</v>
      </c>
      <c r="V44" s="238">
        <f>IF(CERTIFICACIONES!I25="","",(U44/1.21))</f>
        <v>0</v>
      </c>
      <c r="W44" s="239" t="e">
        <f t="shared" si="0"/>
        <v>#DIV/0!</v>
      </c>
      <c r="X44" s="240" t="e">
        <f t="shared" si="2"/>
        <v>#DIV/0!</v>
      </c>
    </row>
    <row r="45" spans="1:31" x14ac:dyDescent="0.25">
      <c r="A45" s="258" t="s">
        <v>258</v>
      </c>
      <c r="B45" s="275">
        <f>INDICES!C31</f>
        <v>153.57400000000001</v>
      </c>
      <c r="C45" s="275">
        <f>INDICES!D31</f>
        <v>131.619</v>
      </c>
      <c r="D45" s="275">
        <f>INDICES!E31</f>
        <v>134.00399999999999</v>
      </c>
      <c r="E45" s="275">
        <f>INDICES!G31</f>
        <v>162.018</v>
      </c>
      <c r="F45" s="275">
        <f>INDICES!H31</f>
        <v>134.15600000000001</v>
      </c>
      <c r="G45" s="275">
        <f>INDICES!I31</f>
        <v>129.83000000000001</v>
      </c>
      <c r="H45" s="275">
        <f>INDICES!J31</f>
        <v>135.185</v>
      </c>
      <c r="I45" s="275">
        <f>INDICES!L31</f>
        <v>144.56200000000001</v>
      </c>
      <c r="J45" s="275">
        <f>INDICES!N31</f>
        <v>144.46299999999999</v>
      </c>
      <c r="K45" s="275">
        <f>INDICES!O31</f>
        <v>142.583</v>
      </c>
      <c r="L45" s="259">
        <v>0.53</v>
      </c>
      <c r="M45" s="9"/>
      <c r="O45" s="28"/>
      <c r="P45" s="28"/>
      <c r="Q45" s="28"/>
      <c r="R45" s="241">
        <v>2023</v>
      </c>
      <c r="S45" s="242" t="s">
        <v>163</v>
      </c>
      <c r="T45" s="243">
        <v>44927</v>
      </c>
      <c r="U45" s="244">
        <f>IF(CERTIFICACIONES!N14="","",CERTIFICACIONES!N14)</f>
        <v>0</v>
      </c>
      <c r="V45" s="244">
        <f>IF(CERTIFICACIONES!N14="","",(U45/1.21))</f>
        <v>0</v>
      </c>
      <c r="W45" s="245" t="e">
        <f t="shared" ref="W45:W68" si="3">M97</f>
        <v>#DIV/0!</v>
      </c>
      <c r="X45" s="246" t="e">
        <f t="shared" ref="X45:X68" si="4">V45*W45</f>
        <v>#DIV/0!</v>
      </c>
    </row>
    <row r="46" spans="1:31" x14ac:dyDescent="0.25">
      <c r="A46" s="5" t="s">
        <v>259</v>
      </c>
      <c r="B46" s="275">
        <f>INDICES!C32</f>
        <v>151.785</v>
      </c>
      <c r="C46" s="275">
        <f>INDICES!D32</f>
        <v>128.25700000000001</v>
      </c>
      <c r="D46" s="275">
        <f>INDICES!E32</f>
        <v>143.292</v>
      </c>
      <c r="E46" s="275">
        <f>INDICES!G32</f>
        <v>162.85300000000001</v>
      </c>
      <c r="F46" s="275">
        <f>INDICES!H32</f>
        <v>134.05000000000001</v>
      </c>
      <c r="G46" s="275">
        <f>INDICES!I32</f>
        <v>130.13499999999999</v>
      </c>
      <c r="H46" s="275">
        <f>INDICES!J32</f>
        <v>135.16499999999999</v>
      </c>
      <c r="I46" s="275">
        <f>INDICES!L32</f>
        <v>142.262</v>
      </c>
      <c r="J46" s="275">
        <f>INDICES!N32</f>
        <v>139.62200000000001</v>
      </c>
      <c r="K46" s="275">
        <f>INDICES!O32</f>
        <v>143.52799999999999</v>
      </c>
      <c r="L46" s="7">
        <v>0.53</v>
      </c>
      <c r="M46" s="9"/>
      <c r="O46" s="28"/>
      <c r="P46" s="28"/>
      <c r="Q46" s="28"/>
      <c r="R46" s="11"/>
      <c r="S46" s="126" t="s">
        <v>164</v>
      </c>
      <c r="T46" s="184">
        <v>44958</v>
      </c>
      <c r="U46" s="131">
        <f>IF(CERTIFICACIONES!N15="","",CERTIFICACIONES!N15)</f>
        <v>0</v>
      </c>
      <c r="V46" s="23">
        <f>IF(CERTIFICACIONES!N15="","",(U46/1.21))</f>
        <v>0</v>
      </c>
      <c r="W46" s="24" t="e">
        <f t="shared" si="3"/>
        <v>#DIV/0!</v>
      </c>
      <c r="X46" s="25" t="e">
        <f t="shared" si="4"/>
        <v>#DIV/0!</v>
      </c>
    </row>
    <row r="47" spans="1:31" x14ac:dyDescent="0.25">
      <c r="A47" s="5" t="s">
        <v>260</v>
      </c>
      <c r="B47" s="275">
        <f>INDICES!C33</f>
        <v>146.91800000000001</v>
      </c>
      <c r="C47" s="275">
        <f>INDICES!D33</f>
        <v>130.92599999999999</v>
      </c>
      <c r="D47" s="275">
        <f>INDICES!E33</f>
        <v>143.49199999999999</v>
      </c>
      <c r="E47" s="275">
        <f>INDICES!G33</f>
        <v>159.22499999999999</v>
      </c>
      <c r="F47" s="275">
        <f>INDICES!H33</f>
        <v>134.19499999999999</v>
      </c>
      <c r="G47" s="275">
        <f>INDICES!I33</f>
        <v>129.81700000000001</v>
      </c>
      <c r="H47" s="275">
        <f>INDICES!J33</f>
        <v>134.38300000000001</v>
      </c>
      <c r="I47" s="275">
        <f>INDICES!L33</f>
        <v>144.30600000000001</v>
      </c>
      <c r="J47" s="275">
        <f>INDICES!N33</f>
        <v>134.86500000000001</v>
      </c>
      <c r="K47" s="275">
        <f>INDICES!O33</f>
        <v>144.97200000000001</v>
      </c>
      <c r="L47" s="7">
        <v>0.53</v>
      </c>
      <c r="M47" s="9"/>
      <c r="O47" s="28"/>
      <c r="P47" s="28"/>
      <c r="Q47" s="28"/>
      <c r="R47" s="11"/>
      <c r="S47" s="126" t="s">
        <v>165</v>
      </c>
      <c r="T47" s="184">
        <v>44986</v>
      </c>
      <c r="U47" s="131">
        <f>IF(CERTIFICACIONES!N16="","",CERTIFICACIONES!N16)</f>
        <v>0</v>
      </c>
      <c r="V47" s="23">
        <f>IF(CERTIFICACIONES!N16="","",(U47/1.21))</f>
        <v>0</v>
      </c>
      <c r="W47" s="24" t="e">
        <f t="shared" si="3"/>
        <v>#DIV/0!</v>
      </c>
      <c r="X47" s="25" t="e">
        <f t="shared" si="4"/>
        <v>#DIV/0!</v>
      </c>
    </row>
    <row r="48" spans="1:31" x14ac:dyDescent="0.25">
      <c r="A48" s="5" t="s">
        <v>261</v>
      </c>
      <c r="B48" s="275">
        <f>INDICES!C34</f>
        <v>148.58199999999999</v>
      </c>
      <c r="C48" s="275">
        <f>INDICES!D34</f>
        <v>141.322</v>
      </c>
      <c r="D48" s="275">
        <f>INDICES!E34</f>
        <v>143.441</v>
      </c>
      <c r="E48" s="275">
        <f>INDICES!G34</f>
        <v>157.917</v>
      </c>
      <c r="F48" s="275">
        <f>INDICES!H34</f>
        <v>133.99700000000001</v>
      </c>
      <c r="G48" s="275">
        <f>INDICES!I34</f>
        <v>129.71799999999999</v>
      </c>
      <c r="H48" s="275">
        <f>INDICES!J34</f>
        <v>133.113</v>
      </c>
      <c r="I48" s="275">
        <f>INDICES!L34</f>
        <v>140.51</v>
      </c>
      <c r="J48" s="275">
        <f>INDICES!N34</f>
        <v>132.99299999999999</v>
      </c>
      <c r="K48" s="275">
        <f>INDICES!O34</f>
        <v>144.34899999999999</v>
      </c>
      <c r="L48" s="7">
        <v>0.53</v>
      </c>
      <c r="M48" s="9"/>
      <c r="O48" s="28"/>
      <c r="P48" s="28"/>
      <c r="Q48" s="28"/>
      <c r="R48" s="11"/>
      <c r="S48" s="126" t="s">
        <v>166</v>
      </c>
      <c r="T48" s="184">
        <v>45017</v>
      </c>
      <c r="U48" s="131">
        <f>IF(CERTIFICACIONES!N17="","",CERTIFICACIONES!N17)</f>
        <v>0</v>
      </c>
      <c r="V48" s="23">
        <f>IF(CERTIFICACIONES!N17="","",(U48/1.21))</f>
        <v>0</v>
      </c>
      <c r="W48" s="24" t="e">
        <f t="shared" si="3"/>
        <v>#DIV/0!</v>
      </c>
      <c r="X48" s="25" t="e">
        <f t="shared" si="4"/>
        <v>#DIV/0!</v>
      </c>
    </row>
    <row r="49" spans="1:24" x14ac:dyDescent="0.25">
      <c r="A49" s="5" t="s">
        <v>262</v>
      </c>
      <c r="B49" s="275">
        <f>INDICES!C35</f>
        <v>145.53</v>
      </c>
      <c r="C49" s="275">
        <f>INDICES!D35</f>
        <v>143.874</v>
      </c>
      <c r="D49" s="275">
        <f>INDICES!E35</f>
        <v>144.34899999999999</v>
      </c>
      <c r="E49" s="275">
        <f>INDICES!G35</f>
        <v>156.416</v>
      </c>
      <c r="F49" s="275">
        <f>INDICES!H35</f>
        <v>135.21899999999999</v>
      </c>
      <c r="G49" s="275">
        <f>INDICES!I35</f>
        <v>129.70599999999999</v>
      </c>
      <c r="H49" s="275">
        <f>INDICES!J35</f>
        <v>131.85400000000001</v>
      </c>
      <c r="I49" s="275">
        <f>INDICES!L35</f>
        <v>138.91800000000001</v>
      </c>
      <c r="J49" s="275">
        <f>INDICES!N35</f>
        <v>125.312</v>
      </c>
      <c r="K49" s="275">
        <f>INDICES!O35</f>
        <v>145.797</v>
      </c>
      <c r="L49" s="7">
        <v>0.53</v>
      </c>
      <c r="M49" s="9"/>
      <c r="O49" s="28"/>
      <c r="P49" s="28"/>
      <c r="Q49" s="28"/>
      <c r="R49" s="11"/>
      <c r="S49" s="126" t="s">
        <v>167</v>
      </c>
      <c r="T49" s="184">
        <v>45047</v>
      </c>
      <c r="U49" s="131">
        <f>IF(CERTIFICACIONES!N18="","",CERTIFICACIONES!N18)</f>
        <v>0</v>
      </c>
      <c r="V49" s="23">
        <f>IF(CERTIFICACIONES!N18="","",(U49/1.21))</f>
        <v>0</v>
      </c>
      <c r="W49" s="24" t="e">
        <f t="shared" si="3"/>
        <v>#DIV/0!</v>
      </c>
      <c r="X49" s="25" t="e">
        <f t="shared" si="4"/>
        <v>#DIV/0!</v>
      </c>
    </row>
    <row r="50" spans="1:24" x14ac:dyDescent="0.25">
      <c r="A50" s="5" t="s">
        <v>263</v>
      </c>
      <c r="B50" s="275">
        <f>INDICES!C36</f>
        <v>143.26900000000001</v>
      </c>
      <c r="C50" s="275">
        <f>INDICES!D36</f>
        <v>141.429</v>
      </c>
      <c r="D50" s="275">
        <f>INDICES!E36</f>
        <v>144.501</v>
      </c>
      <c r="E50" s="275">
        <f>INDICES!G36</f>
        <v>156.136</v>
      </c>
      <c r="F50" s="275">
        <f>INDICES!H36</f>
        <v>135.17699999999999</v>
      </c>
      <c r="G50" s="275">
        <f>INDICES!I36</f>
        <v>129.17099999999999</v>
      </c>
      <c r="H50" s="275">
        <f>INDICES!J36</f>
        <v>131.38999999999999</v>
      </c>
      <c r="I50" s="275">
        <f>INDICES!L36</f>
        <v>136.77500000000001</v>
      </c>
      <c r="J50" s="275">
        <f>INDICES!N36</f>
        <v>128.54400000000001</v>
      </c>
      <c r="K50" s="275">
        <f>INDICES!O36</f>
        <v>145.97399999999999</v>
      </c>
      <c r="L50" s="7">
        <v>0.53</v>
      </c>
      <c r="M50" s="9"/>
      <c r="O50" s="28"/>
      <c r="P50" s="28"/>
      <c r="Q50" s="28"/>
      <c r="R50" s="11"/>
      <c r="S50" s="126" t="s">
        <v>168</v>
      </c>
      <c r="T50" s="184">
        <v>45078</v>
      </c>
      <c r="U50" s="131">
        <f>IF(CERTIFICACIONES!N19="","",CERTIFICACIONES!N19)</f>
        <v>0</v>
      </c>
      <c r="V50" s="23">
        <f>IF(CERTIFICACIONES!N19="","",(U50/1.21))</f>
        <v>0</v>
      </c>
      <c r="W50" s="24" t="e">
        <f t="shared" si="3"/>
        <v>#DIV/0!</v>
      </c>
      <c r="X50" s="25" t="e">
        <f t="shared" si="4"/>
        <v>#DIV/0!</v>
      </c>
    </row>
    <row r="51" spans="1:24" x14ac:dyDescent="0.25">
      <c r="A51" s="5" t="s">
        <v>264</v>
      </c>
      <c r="B51" s="275">
        <f>INDICES!C37</f>
        <v>143.26900000000001</v>
      </c>
      <c r="C51" s="275">
        <f>INDICES!D37</f>
        <v>141.429</v>
      </c>
      <c r="D51" s="275">
        <f>INDICES!E37</f>
        <v>144.501</v>
      </c>
      <c r="E51" s="275">
        <f>INDICES!G37</f>
        <v>156.136</v>
      </c>
      <c r="F51" s="275">
        <f>INDICES!H37</f>
        <v>135.17699999999999</v>
      </c>
      <c r="G51" s="275">
        <f>INDICES!I37</f>
        <v>129.17099999999999</v>
      </c>
      <c r="H51" s="275">
        <f>INDICES!J37</f>
        <v>131.38999999999999</v>
      </c>
      <c r="I51" s="275">
        <f>INDICES!L37</f>
        <v>136.77500000000001</v>
      </c>
      <c r="J51" s="275">
        <f>INDICES!N37</f>
        <v>128.54400000000001</v>
      </c>
      <c r="K51" s="275">
        <f>INDICES!O37</f>
        <v>145.97399999999999</v>
      </c>
      <c r="L51" s="7">
        <v>0.53</v>
      </c>
      <c r="M51" s="9"/>
      <c r="O51" s="28"/>
      <c r="P51" s="28"/>
      <c r="Q51" s="28"/>
      <c r="R51" s="11"/>
      <c r="S51" s="126" t="s">
        <v>169</v>
      </c>
      <c r="T51" s="184">
        <v>45108</v>
      </c>
      <c r="U51" s="131">
        <f>IF(CERTIFICACIONES!N20="","",CERTIFICACIONES!N20)</f>
        <v>0</v>
      </c>
      <c r="V51" s="23">
        <f>IF(CERTIFICACIONES!N20="","",(U51/1.21))</f>
        <v>0</v>
      </c>
      <c r="W51" s="24" t="e">
        <f t="shared" si="3"/>
        <v>#DIV/0!</v>
      </c>
      <c r="X51" s="25" t="e">
        <f t="shared" si="4"/>
        <v>#DIV/0!</v>
      </c>
    </row>
    <row r="52" spans="1:24" x14ac:dyDescent="0.25">
      <c r="A52" s="5" t="s">
        <v>265</v>
      </c>
      <c r="B52" s="275">
        <f>INDICES!C38</f>
        <v>143.26900000000001</v>
      </c>
      <c r="C52" s="275">
        <f>INDICES!D38</f>
        <v>141.429</v>
      </c>
      <c r="D52" s="275">
        <f>INDICES!E38</f>
        <v>144.501</v>
      </c>
      <c r="E52" s="275">
        <f>INDICES!G38</f>
        <v>156.136</v>
      </c>
      <c r="F52" s="275">
        <f>INDICES!H38</f>
        <v>135.17699999999999</v>
      </c>
      <c r="G52" s="275">
        <f>INDICES!I38</f>
        <v>129.17099999999999</v>
      </c>
      <c r="H52" s="275">
        <f>INDICES!J38</f>
        <v>131.38999999999999</v>
      </c>
      <c r="I52" s="275">
        <f>INDICES!L38</f>
        <v>136.77500000000001</v>
      </c>
      <c r="J52" s="275">
        <f>INDICES!N38</f>
        <v>128.54400000000001</v>
      </c>
      <c r="K52" s="275">
        <f>INDICES!O38</f>
        <v>145.97399999999999</v>
      </c>
      <c r="L52" s="7">
        <v>0.53</v>
      </c>
      <c r="M52" s="9"/>
      <c r="O52" s="28"/>
      <c r="P52" s="28"/>
      <c r="Q52" s="28"/>
      <c r="R52" s="11"/>
      <c r="S52" s="126" t="s">
        <v>170</v>
      </c>
      <c r="T52" s="184">
        <v>45139</v>
      </c>
      <c r="U52" s="131">
        <f>IF(CERTIFICACIONES!N21="","",CERTIFICACIONES!N21)</f>
        <v>0</v>
      </c>
      <c r="V52" s="23">
        <f>IF(CERTIFICACIONES!N21="","",(U52/1.21))</f>
        <v>0</v>
      </c>
      <c r="W52" s="24" t="e">
        <f t="shared" si="3"/>
        <v>#DIV/0!</v>
      </c>
      <c r="X52" s="25" t="e">
        <f t="shared" si="4"/>
        <v>#DIV/0!</v>
      </c>
    </row>
    <row r="53" spans="1:24" x14ac:dyDescent="0.25">
      <c r="A53" s="5" t="s">
        <v>266</v>
      </c>
      <c r="B53" s="275">
        <f>INDICES!C39</f>
        <v>143.26900000000001</v>
      </c>
      <c r="C53" s="275">
        <f>INDICES!D39</f>
        <v>141.429</v>
      </c>
      <c r="D53" s="275">
        <f>INDICES!E39</f>
        <v>144.501</v>
      </c>
      <c r="E53" s="275">
        <f>INDICES!G39</f>
        <v>156.136</v>
      </c>
      <c r="F53" s="275">
        <f>INDICES!H39</f>
        <v>135.17699999999999</v>
      </c>
      <c r="G53" s="275">
        <f>INDICES!I39</f>
        <v>129.17099999999999</v>
      </c>
      <c r="H53" s="275">
        <f>INDICES!J39</f>
        <v>131.38999999999999</v>
      </c>
      <c r="I53" s="275">
        <f>INDICES!L39</f>
        <v>136.77500000000001</v>
      </c>
      <c r="J53" s="275">
        <f>INDICES!N39</f>
        <v>128.54400000000001</v>
      </c>
      <c r="K53" s="275">
        <f>INDICES!O39</f>
        <v>145.97399999999999</v>
      </c>
      <c r="L53" s="7">
        <v>0.53</v>
      </c>
      <c r="M53" s="9"/>
      <c r="O53" s="28"/>
      <c r="P53" s="28"/>
      <c r="Q53" s="28"/>
      <c r="R53" s="11"/>
      <c r="S53" s="126" t="s">
        <v>171</v>
      </c>
      <c r="T53" s="184">
        <v>45170</v>
      </c>
      <c r="U53" s="131">
        <f>IF(CERTIFICACIONES!N22="","",CERTIFICACIONES!N22)</f>
        <v>0</v>
      </c>
      <c r="V53" s="23">
        <f>IF(CERTIFICACIONES!N22="","",(U53/1.21))</f>
        <v>0</v>
      </c>
      <c r="W53" s="24" t="e">
        <f t="shared" si="3"/>
        <v>#DIV/0!</v>
      </c>
      <c r="X53" s="25" t="e">
        <f t="shared" si="4"/>
        <v>#DIV/0!</v>
      </c>
    </row>
    <row r="54" spans="1:24" x14ac:dyDescent="0.25">
      <c r="A54" s="5" t="s">
        <v>267</v>
      </c>
      <c r="B54" s="275">
        <f>INDICES!C40</f>
        <v>143.26900000000001</v>
      </c>
      <c r="C54" s="275">
        <f>INDICES!D40</f>
        <v>141.429</v>
      </c>
      <c r="D54" s="275">
        <f>INDICES!E40</f>
        <v>144.501</v>
      </c>
      <c r="E54" s="275">
        <f>INDICES!G40</f>
        <v>156.136</v>
      </c>
      <c r="F54" s="275">
        <f>INDICES!H40</f>
        <v>135.17699999999999</v>
      </c>
      <c r="G54" s="275">
        <f>INDICES!I40</f>
        <v>129.17099999999999</v>
      </c>
      <c r="H54" s="275">
        <f>INDICES!J40</f>
        <v>131.38999999999999</v>
      </c>
      <c r="I54" s="275">
        <f>INDICES!L40</f>
        <v>136.77500000000001</v>
      </c>
      <c r="J54" s="275">
        <f>INDICES!N40</f>
        <v>128.54400000000001</v>
      </c>
      <c r="K54" s="275">
        <f>INDICES!O40</f>
        <v>145.97399999999999</v>
      </c>
      <c r="L54" s="7">
        <v>0.53</v>
      </c>
      <c r="M54" s="9"/>
      <c r="O54" s="28"/>
      <c r="P54" s="28"/>
      <c r="Q54" s="28"/>
      <c r="R54" s="11"/>
      <c r="S54" s="126" t="s">
        <v>172</v>
      </c>
      <c r="T54" s="184">
        <v>45200</v>
      </c>
      <c r="U54" s="131">
        <f>IF(CERTIFICACIONES!N23="","",CERTIFICACIONES!N23)</f>
        <v>0</v>
      </c>
      <c r="V54" s="23">
        <f>IF(CERTIFICACIONES!N23="","",(U54/1.21))</f>
        <v>0</v>
      </c>
      <c r="W54" s="24" t="e">
        <f t="shared" si="3"/>
        <v>#DIV/0!</v>
      </c>
      <c r="X54" s="25" t="e">
        <f t="shared" si="4"/>
        <v>#DIV/0!</v>
      </c>
    </row>
    <row r="55" spans="1:24" x14ac:dyDescent="0.25">
      <c r="A55" s="5" t="s">
        <v>268</v>
      </c>
      <c r="B55" s="275">
        <f>INDICES!C41</f>
        <v>143.26900000000001</v>
      </c>
      <c r="C55" s="275">
        <f>INDICES!D41</f>
        <v>141.429</v>
      </c>
      <c r="D55" s="275">
        <f>INDICES!E41</f>
        <v>144.501</v>
      </c>
      <c r="E55" s="275">
        <f>INDICES!G41</f>
        <v>156.136</v>
      </c>
      <c r="F55" s="275">
        <f>INDICES!H41</f>
        <v>135.17699999999999</v>
      </c>
      <c r="G55" s="275">
        <f>INDICES!I41</f>
        <v>129.17099999999999</v>
      </c>
      <c r="H55" s="275">
        <f>INDICES!J41</f>
        <v>131.38999999999999</v>
      </c>
      <c r="I55" s="275">
        <f>INDICES!L41</f>
        <v>136.77500000000001</v>
      </c>
      <c r="J55" s="275">
        <f>INDICES!N41</f>
        <v>128.54400000000001</v>
      </c>
      <c r="K55" s="275">
        <f>INDICES!O41</f>
        <v>145.97399999999999</v>
      </c>
      <c r="L55" s="7">
        <v>0.53</v>
      </c>
      <c r="M55" s="9"/>
      <c r="O55" s="28"/>
      <c r="P55" s="28"/>
      <c r="Q55" s="28"/>
      <c r="R55" s="11"/>
      <c r="S55" s="126" t="s">
        <v>173</v>
      </c>
      <c r="T55" s="184">
        <v>45231</v>
      </c>
      <c r="U55" s="131">
        <f>IF(CERTIFICACIONES!N24="","",CERTIFICACIONES!N24)</f>
        <v>0</v>
      </c>
      <c r="V55" s="23">
        <f>IF(CERTIFICACIONES!N24="","",(U55/1.21))</f>
        <v>0</v>
      </c>
      <c r="W55" s="24" t="e">
        <f t="shared" si="3"/>
        <v>#DIV/0!</v>
      </c>
      <c r="X55" s="25" t="e">
        <f t="shared" si="4"/>
        <v>#DIV/0!</v>
      </c>
    </row>
    <row r="56" spans="1:24" ht="15.75" thickBot="1" x14ac:dyDescent="0.3">
      <c r="A56" s="140" t="s">
        <v>269</v>
      </c>
      <c r="B56" s="275">
        <f>INDICES!C42</f>
        <v>143.26900000000001</v>
      </c>
      <c r="C56" s="275">
        <f>INDICES!D42</f>
        <v>141.429</v>
      </c>
      <c r="D56" s="275">
        <f>INDICES!E42</f>
        <v>144.501</v>
      </c>
      <c r="E56" s="275">
        <f>INDICES!G42</f>
        <v>156.136</v>
      </c>
      <c r="F56" s="275">
        <f>INDICES!H42</f>
        <v>135.17699999999999</v>
      </c>
      <c r="G56" s="275">
        <f>INDICES!I42</f>
        <v>129.17099999999999</v>
      </c>
      <c r="H56" s="275">
        <f>INDICES!J42</f>
        <v>131.38999999999999</v>
      </c>
      <c r="I56" s="275">
        <f>INDICES!L42</f>
        <v>136.77500000000001</v>
      </c>
      <c r="J56" s="275">
        <f>INDICES!N42</f>
        <v>128.54400000000001</v>
      </c>
      <c r="K56" s="275">
        <f>INDICES!O42</f>
        <v>145.97399999999999</v>
      </c>
      <c r="L56" s="141">
        <v>0.53</v>
      </c>
      <c r="M56" s="9"/>
      <c r="O56" s="28"/>
      <c r="P56" s="28"/>
      <c r="Q56" s="28"/>
      <c r="R56" s="11"/>
      <c r="S56" s="235" t="s">
        <v>174</v>
      </c>
      <c r="T56" s="236">
        <v>45261</v>
      </c>
      <c r="U56" s="237">
        <f>IF(CERTIFICACIONES!N25="","",CERTIFICACIONES!N25)</f>
        <v>0</v>
      </c>
      <c r="V56" s="238">
        <f>IF(CERTIFICACIONES!N25="","",(U56/1.21))</f>
        <v>0</v>
      </c>
      <c r="W56" s="239" t="e">
        <f t="shared" si="3"/>
        <v>#DIV/0!</v>
      </c>
      <c r="X56" s="240" t="e">
        <f t="shared" si="4"/>
        <v>#DIV/0!</v>
      </c>
    </row>
    <row r="57" spans="1:24" x14ac:dyDescent="0.25">
      <c r="A57" s="138" t="s">
        <v>272</v>
      </c>
      <c r="B57" s="275">
        <f>INDICES!C43</f>
        <v>143.26900000000001</v>
      </c>
      <c r="C57" s="275">
        <f>INDICES!D43</f>
        <v>141.429</v>
      </c>
      <c r="D57" s="275">
        <f>INDICES!E43</f>
        <v>144.501</v>
      </c>
      <c r="E57" s="275">
        <f>INDICES!G43</f>
        <v>156.136</v>
      </c>
      <c r="F57" s="275">
        <f>INDICES!H43</f>
        <v>135.17699999999999</v>
      </c>
      <c r="G57" s="275">
        <f>INDICES!I43</f>
        <v>129.17099999999999</v>
      </c>
      <c r="H57" s="275">
        <f>INDICES!J43</f>
        <v>131.38999999999999</v>
      </c>
      <c r="I57" s="275">
        <f>INDICES!L43</f>
        <v>136.77500000000001</v>
      </c>
      <c r="J57" s="275">
        <f>INDICES!N43</f>
        <v>128.54400000000001</v>
      </c>
      <c r="K57" s="275">
        <f>INDICES!O43</f>
        <v>145.97399999999999</v>
      </c>
      <c r="L57" s="139">
        <v>0.53</v>
      </c>
      <c r="M57" s="9"/>
      <c r="O57" s="28"/>
      <c r="P57" s="28"/>
      <c r="Q57" s="28"/>
      <c r="R57" s="241">
        <v>2024</v>
      </c>
      <c r="S57" s="242" t="s">
        <v>163</v>
      </c>
      <c r="T57" s="243">
        <v>45292</v>
      </c>
      <c r="U57" s="244">
        <f>IF(CERTIFICACIONES!S14="","",CERTIFICACIONES!S14)</f>
        <v>0</v>
      </c>
      <c r="V57" s="244">
        <f>IF(CERTIFICACIONES!S14="","",(U57/1.21))</f>
        <v>0</v>
      </c>
      <c r="W57" s="245" t="e">
        <f t="shared" si="3"/>
        <v>#DIV/0!</v>
      </c>
      <c r="X57" s="246" t="e">
        <f t="shared" si="4"/>
        <v>#DIV/0!</v>
      </c>
    </row>
    <row r="58" spans="1:24" x14ac:dyDescent="0.25">
      <c r="A58" s="5" t="s">
        <v>273</v>
      </c>
      <c r="B58" s="275">
        <f>INDICES!C44</f>
        <v>143.26900000000001</v>
      </c>
      <c r="C58" s="275">
        <f>INDICES!D44</f>
        <v>141.429</v>
      </c>
      <c r="D58" s="275">
        <f>INDICES!E44</f>
        <v>144.501</v>
      </c>
      <c r="E58" s="275">
        <f>INDICES!G44</f>
        <v>156.136</v>
      </c>
      <c r="F58" s="275">
        <f>INDICES!H44</f>
        <v>135.17699999999999</v>
      </c>
      <c r="G58" s="275">
        <f>INDICES!I44</f>
        <v>129.17099999999999</v>
      </c>
      <c r="H58" s="275">
        <f>INDICES!J44</f>
        <v>131.38999999999999</v>
      </c>
      <c r="I58" s="275">
        <f>INDICES!L44</f>
        <v>136.77500000000001</v>
      </c>
      <c r="J58" s="275">
        <f>INDICES!N44</f>
        <v>128.54400000000001</v>
      </c>
      <c r="K58" s="275">
        <f>INDICES!O44</f>
        <v>145.97399999999999</v>
      </c>
      <c r="L58" s="7">
        <v>0.53</v>
      </c>
      <c r="M58" s="9"/>
      <c r="O58" s="28"/>
      <c r="P58" s="28"/>
      <c r="Q58" s="28"/>
      <c r="R58" s="11"/>
      <c r="S58" s="126" t="s">
        <v>164</v>
      </c>
      <c r="T58" s="184">
        <v>45323</v>
      </c>
      <c r="U58" s="131">
        <f>IF(CERTIFICACIONES!S15="","",CERTIFICACIONES!S15)</f>
        <v>0</v>
      </c>
      <c r="V58" s="23">
        <f>IF(CERTIFICACIONES!S15="","",(U58/1.21))</f>
        <v>0</v>
      </c>
      <c r="W58" s="24" t="e">
        <f t="shared" si="3"/>
        <v>#DIV/0!</v>
      </c>
      <c r="X58" s="25" t="e">
        <f t="shared" si="4"/>
        <v>#DIV/0!</v>
      </c>
    </row>
    <row r="59" spans="1:24" x14ac:dyDescent="0.25">
      <c r="A59" s="5" t="s">
        <v>271</v>
      </c>
      <c r="B59" s="275">
        <f>INDICES!C45</f>
        <v>143.26900000000001</v>
      </c>
      <c r="C59" s="275">
        <f>INDICES!D45</f>
        <v>141.429</v>
      </c>
      <c r="D59" s="275">
        <f>INDICES!E45</f>
        <v>144.501</v>
      </c>
      <c r="E59" s="275">
        <f>INDICES!G45</f>
        <v>156.136</v>
      </c>
      <c r="F59" s="275">
        <f>INDICES!H45</f>
        <v>135.17699999999999</v>
      </c>
      <c r="G59" s="275">
        <f>INDICES!I45</f>
        <v>129.17099999999999</v>
      </c>
      <c r="H59" s="275">
        <f>INDICES!J45</f>
        <v>131.38999999999999</v>
      </c>
      <c r="I59" s="275">
        <f>INDICES!L45</f>
        <v>136.77500000000001</v>
      </c>
      <c r="J59" s="275">
        <f>INDICES!N45</f>
        <v>128.54400000000001</v>
      </c>
      <c r="K59" s="275">
        <f>INDICES!O45</f>
        <v>145.97399999999999</v>
      </c>
      <c r="L59" s="7">
        <v>0.53</v>
      </c>
      <c r="M59" s="9"/>
      <c r="O59" s="28"/>
      <c r="P59" s="28"/>
      <c r="Q59" s="28"/>
      <c r="R59" s="11"/>
      <c r="S59" s="126" t="s">
        <v>165</v>
      </c>
      <c r="T59" s="184">
        <v>45352</v>
      </c>
      <c r="U59" s="131">
        <f>IF(CERTIFICACIONES!S16="","",CERTIFICACIONES!S16)</f>
        <v>0</v>
      </c>
      <c r="V59" s="23">
        <f>IF(CERTIFICACIONES!S16="","",(U59/1.21))</f>
        <v>0</v>
      </c>
      <c r="W59" s="24" t="e">
        <f t="shared" si="3"/>
        <v>#DIV/0!</v>
      </c>
      <c r="X59" s="25" t="e">
        <f t="shared" si="4"/>
        <v>#DIV/0!</v>
      </c>
    </row>
    <row r="60" spans="1:24" x14ac:dyDescent="0.25">
      <c r="A60" s="5" t="s">
        <v>274</v>
      </c>
      <c r="B60" s="275">
        <f>INDICES!C46</f>
        <v>143.26900000000001</v>
      </c>
      <c r="C60" s="275">
        <f>INDICES!D46</f>
        <v>141.429</v>
      </c>
      <c r="D60" s="275">
        <f>INDICES!E46</f>
        <v>144.501</v>
      </c>
      <c r="E60" s="275">
        <f>INDICES!G46</f>
        <v>156.136</v>
      </c>
      <c r="F60" s="275">
        <f>INDICES!H46</f>
        <v>135.17699999999999</v>
      </c>
      <c r="G60" s="275">
        <f>INDICES!I46</f>
        <v>129.17099999999999</v>
      </c>
      <c r="H60" s="275">
        <f>INDICES!J46</f>
        <v>131.38999999999999</v>
      </c>
      <c r="I60" s="275">
        <f>INDICES!L46</f>
        <v>136.77500000000001</v>
      </c>
      <c r="J60" s="275">
        <f>INDICES!N46</f>
        <v>128.54400000000001</v>
      </c>
      <c r="K60" s="275">
        <f>INDICES!O46</f>
        <v>145.97399999999999</v>
      </c>
      <c r="L60" s="7">
        <v>0.53</v>
      </c>
      <c r="M60" s="9"/>
      <c r="O60" s="28"/>
      <c r="P60" s="28"/>
      <c r="Q60" s="28"/>
      <c r="R60" s="11"/>
      <c r="S60" s="126" t="s">
        <v>166</v>
      </c>
      <c r="T60" s="184">
        <v>45383</v>
      </c>
      <c r="U60" s="131">
        <f>IF(CERTIFICACIONES!S17="","",CERTIFICACIONES!S17)</f>
        <v>0</v>
      </c>
      <c r="V60" s="23">
        <f>IF(CERTIFICACIONES!S17="","",(U60/1.21))</f>
        <v>0</v>
      </c>
      <c r="W60" s="24" t="e">
        <f t="shared" si="3"/>
        <v>#DIV/0!</v>
      </c>
      <c r="X60" s="25" t="e">
        <f t="shared" si="4"/>
        <v>#DIV/0!</v>
      </c>
    </row>
    <row r="61" spans="1:24" x14ac:dyDescent="0.25">
      <c r="A61" s="5" t="s">
        <v>275</v>
      </c>
      <c r="B61" s="275">
        <f>INDICES!C47</f>
        <v>143.26900000000001</v>
      </c>
      <c r="C61" s="275">
        <f>INDICES!D47</f>
        <v>141.429</v>
      </c>
      <c r="D61" s="275">
        <f>INDICES!E47</f>
        <v>144.501</v>
      </c>
      <c r="E61" s="275">
        <f>INDICES!G47</f>
        <v>156.136</v>
      </c>
      <c r="F61" s="275">
        <f>INDICES!H47</f>
        <v>135.17699999999999</v>
      </c>
      <c r="G61" s="275">
        <f>INDICES!I47</f>
        <v>129.17099999999999</v>
      </c>
      <c r="H61" s="275">
        <f>INDICES!J47</f>
        <v>131.38999999999999</v>
      </c>
      <c r="I61" s="275">
        <f>INDICES!L47</f>
        <v>136.77500000000001</v>
      </c>
      <c r="J61" s="275">
        <f>INDICES!N47</f>
        <v>128.54400000000001</v>
      </c>
      <c r="K61" s="275">
        <f>INDICES!O47</f>
        <v>145.97399999999999</v>
      </c>
      <c r="L61" s="7">
        <v>0.53</v>
      </c>
      <c r="M61" s="9"/>
      <c r="O61" s="28"/>
      <c r="P61" s="28"/>
      <c r="Q61" s="28"/>
      <c r="R61" s="11"/>
      <c r="S61" s="126" t="s">
        <v>167</v>
      </c>
      <c r="T61" s="184">
        <v>45413</v>
      </c>
      <c r="U61" s="131">
        <f>IF(CERTIFICACIONES!S18="","",CERTIFICACIONES!S18)</f>
        <v>0</v>
      </c>
      <c r="V61" s="23">
        <f>IF(CERTIFICACIONES!S18="","",(U61/1.21))</f>
        <v>0</v>
      </c>
      <c r="W61" s="24" t="e">
        <f t="shared" si="3"/>
        <v>#DIV/0!</v>
      </c>
      <c r="X61" s="25" t="e">
        <f t="shared" si="4"/>
        <v>#DIV/0!</v>
      </c>
    </row>
    <row r="62" spans="1:24" x14ac:dyDescent="0.25">
      <c r="A62" s="5" t="s">
        <v>283</v>
      </c>
      <c r="B62" s="275">
        <f>INDICES!C48</f>
        <v>143.26900000000001</v>
      </c>
      <c r="C62" s="275">
        <f>INDICES!D48</f>
        <v>141.429</v>
      </c>
      <c r="D62" s="275">
        <f>INDICES!E48</f>
        <v>144.501</v>
      </c>
      <c r="E62" s="275">
        <f>INDICES!G48</f>
        <v>156.136</v>
      </c>
      <c r="F62" s="275">
        <f>INDICES!H48</f>
        <v>135.17699999999999</v>
      </c>
      <c r="G62" s="275">
        <f>INDICES!I48</f>
        <v>129.17099999999999</v>
      </c>
      <c r="H62" s="275">
        <f>INDICES!J48</f>
        <v>131.38999999999999</v>
      </c>
      <c r="I62" s="275">
        <f>INDICES!L48</f>
        <v>136.77500000000001</v>
      </c>
      <c r="J62" s="275">
        <f>INDICES!N48</f>
        <v>128.54400000000001</v>
      </c>
      <c r="K62" s="275">
        <f>INDICES!O48</f>
        <v>145.97399999999999</v>
      </c>
      <c r="L62" s="7">
        <v>0.53</v>
      </c>
      <c r="M62" s="9"/>
      <c r="O62" s="28"/>
      <c r="P62" s="28"/>
      <c r="Q62" s="28"/>
      <c r="R62" s="11"/>
      <c r="S62" s="126" t="s">
        <v>168</v>
      </c>
      <c r="T62" s="184">
        <v>45444</v>
      </c>
      <c r="U62" s="131">
        <f>IF(CERTIFICACIONES!S19="","",CERTIFICACIONES!S19)</f>
        <v>0</v>
      </c>
      <c r="V62" s="23">
        <f>IF(CERTIFICACIONES!S19="","",(U62/1.21))</f>
        <v>0</v>
      </c>
      <c r="W62" s="24" t="e">
        <f t="shared" si="3"/>
        <v>#DIV/0!</v>
      </c>
      <c r="X62" s="25" t="e">
        <f t="shared" si="4"/>
        <v>#DIV/0!</v>
      </c>
    </row>
    <row r="63" spans="1:24" x14ac:dyDescent="0.25">
      <c r="A63" s="5" t="s">
        <v>277</v>
      </c>
      <c r="B63" s="275">
        <f>INDICES!C49</f>
        <v>143.26900000000001</v>
      </c>
      <c r="C63" s="275">
        <f>INDICES!D49</f>
        <v>141.429</v>
      </c>
      <c r="D63" s="275">
        <f>INDICES!E49</f>
        <v>144.501</v>
      </c>
      <c r="E63" s="275">
        <f>INDICES!G49</f>
        <v>156.136</v>
      </c>
      <c r="F63" s="275">
        <f>INDICES!H49</f>
        <v>135.17699999999999</v>
      </c>
      <c r="G63" s="275">
        <f>INDICES!I49</f>
        <v>129.17099999999999</v>
      </c>
      <c r="H63" s="275">
        <f>INDICES!J49</f>
        <v>131.38999999999999</v>
      </c>
      <c r="I63" s="275">
        <f>INDICES!L49</f>
        <v>136.77500000000001</v>
      </c>
      <c r="J63" s="275">
        <f>INDICES!N49</f>
        <v>128.54400000000001</v>
      </c>
      <c r="K63" s="275">
        <f>INDICES!O49</f>
        <v>145.97399999999999</v>
      </c>
      <c r="L63" s="7">
        <v>0.53</v>
      </c>
      <c r="M63" s="9"/>
      <c r="O63" s="28"/>
      <c r="P63" s="28"/>
      <c r="Q63" s="28"/>
      <c r="R63" s="11"/>
      <c r="S63" s="126" t="s">
        <v>169</v>
      </c>
      <c r="T63" s="184">
        <v>45474</v>
      </c>
      <c r="U63" s="131">
        <f>IF(CERTIFICACIONES!S20="","",CERTIFICACIONES!S20)</f>
        <v>0</v>
      </c>
      <c r="V63" s="23">
        <f>IF(CERTIFICACIONES!S20="","",(U63/1.21))</f>
        <v>0</v>
      </c>
      <c r="W63" s="24" t="e">
        <f t="shared" si="3"/>
        <v>#DIV/0!</v>
      </c>
      <c r="X63" s="25" t="e">
        <f t="shared" si="4"/>
        <v>#DIV/0!</v>
      </c>
    </row>
    <row r="64" spans="1:24" x14ac:dyDescent="0.25">
      <c r="A64" s="5" t="s">
        <v>278</v>
      </c>
      <c r="B64" s="275">
        <f>INDICES!C50</f>
        <v>143.26900000000001</v>
      </c>
      <c r="C64" s="275">
        <f>INDICES!D50</f>
        <v>141.429</v>
      </c>
      <c r="D64" s="275">
        <f>INDICES!E50</f>
        <v>144.501</v>
      </c>
      <c r="E64" s="275">
        <f>INDICES!G50</f>
        <v>156.136</v>
      </c>
      <c r="F64" s="275">
        <f>INDICES!H50</f>
        <v>135.17699999999999</v>
      </c>
      <c r="G64" s="275">
        <f>INDICES!I50</f>
        <v>129.17099999999999</v>
      </c>
      <c r="H64" s="275">
        <f>INDICES!J50</f>
        <v>131.38999999999999</v>
      </c>
      <c r="I64" s="275">
        <f>INDICES!L50</f>
        <v>136.77500000000001</v>
      </c>
      <c r="J64" s="275">
        <f>INDICES!N50</f>
        <v>128.54400000000001</v>
      </c>
      <c r="K64" s="275">
        <f>INDICES!O50</f>
        <v>145.97399999999999</v>
      </c>
      <c r="L64" s="7">
        <v>0.53</v>
      </c>
      <c r="M64" s="9"/>
      <c r="O64" s="28"/>
      <c r="P64" s="28"/>
      <c r="Q64" s="28"/>
      <c r="R64" s="11"/>
      <c r="S64" s="126" t="s">
        <v>170</v>
      </c>
      <c r="T64" s="184">
        <v>45505</v>
      </c>
      <c r="U64" s="131">
        <f>IF(CERTIFICACIONES!S21="","",CERTIFICACIONES!S21)</f>
        <v>0</v>
      </c>
      <c r="V64" s="23">
        <f>IF(CERTIFICACIONES!S21="","",(U64/1.21))</f>
        <v>0</v>
      </c>
      <c r="W64" s="24" t="e">
        <f t="shared" si="3"/>
        <v>#DIV/0!</v>
      </c>
      <c r="X64" s="25" t="e">
        <f t="shared" si="4"/>
        <v>#DIV/0!</v>
      </c>
    </row>
    <row r="65" spans="1:24" x14ac:dyDescent="0.25">
      <c r="A65" s="5" t="s">
        <v>284</v>
      </c>
      <c r="B65" s="275">
        <f>INDICES!C51</f>
        <v>143.26900000000001</v>
      </c>
      <c r="C65" s="275">
        <f>INDICES!D51</f>
        <v>141.429</v>
      </c>
      <c r="D65" s="275">
        <f>INDICES!E51</f>
        <v>144.501</v>
      </c>
      <c r="E65" s="275">
        <f>INDICES!G51</f>
        <v>156.136</v>
      </c>
      <c r="F65" s="275">
        <f>INDICES!H51</f>
        <v>135.17699999999999</v>
      </c>
      <c r="G65" s="275">
        <f>INDICES!I51</f>
        <v>129.17099999999999</v>
      </c>
      <c r="H65" s="275">
        <f>INDICES!J51</f>
        <v>131.38999999999999</v>
      </c>
      <c r="I65" s="275">
        <f>INDICES!L51</f>
        <v>136.77500000000001</v>
      </c>
      <c r="J65" s="275">
        <f>INDICES!N51</f>
        <v>128.54400000000001</v>
      </c>
      <c r="K65" s="275">
        <f>INDICES!O51</f>
        <v>145.97399999999999</v>
      </c>
      <c r="L65" s="7">
        <v>0.53</v>
      </c>
      <c r="M65" s="9"/>
      <c r="O65" s="28"/>
      <c r="P65" s="28"/>
      <c r="Q65" s="28"/>
      <c r="R65" s="11"/>
      <c r="S65" s="126" t="s">
        <v>171</v>
      </c>
      <c r="T65" s="184">
        <v>45536</v>
      </c>
      <c r="U65" s="131">
        <f>IF(CERTIFICACIONES!S22="","",CERTIFICACIONES!S22)</f>
        <v>0</v>
      </c>
      <c r="V65" s="23">
        <f>IF(CERTIFICACIONES!S22="","",(U65/1.21))</f>
        <v>0</v>
      </c>
      <c r="W65" s="24" t="e">
        <f t="shared" si="3"/>
        <v>#DIV/0!</v>
      </c>
      <c r="X65" s="25" t="e">
        <f t="shared" si="4"/>
        <v>#DIV/0!</v>
      </c>
    </row>
    <row r="66" spans="1:24" x14ac:dyDescent="0.25">
      <c r="A66" s="5" t="s">
        <v>285</v>
      </c>
      <c r="B66" s="275">
        <f>INDICES!C52</f>
        <v>143.26900000000001</v>
      </c>
      <c r="C66" s="275">
        <f>INDICES!D52</f>
        <v>141.429</v>
      </c>
      <c r="D66" s="275">
        <f>INDICES!E52</f>
        <v>144.501</v>
      </c>
      <c r="E66" s="275">
        <f>INDICES!G52</f>
        <v>156.136</v>
      </c>
      <c r="F66" s="275">
        <f>INDICES!H52</f>
        <v>135.17699999999999</v>
      </c>
      <c r="G66" s="275">
        <f>INDICES!I52</f>
        <v>129.17099999999999</v>
      </c>
      <c r="H66" s="275">
        <f>INDICES!J52</f>
        <v>131.38999999999999</v>
      </c>
      <c r="I66" s="275">
        <f>INDICES!L52</f>
        <v>136.77500000000001</v>
      </c>
      <c r="J66" s="275">
        <f>INDICES!N52</f>
        <v>128.54400000000001</v>
      </c>
      <c r="K66" s="275">
        <f>INDICES!O52</f>
        <v>145.97399999999999</v>
      </c>
      <c r="L66" s="7">
        <v>0.53</v>
      </c>
      <c r="M66" s="9"/>
      <c r="O66" s="28"/>
      <c r="P66" s="28"/>
      <c r="Q66" s="28"/>
      <c r="R66" s="11"/>
      <c r="S66" s="126" t="s">
        <v>172</v>
      </c>
      <c r="T66" s="184">
        <v>45566</v>
      </c>
      <c r="U66" s="131">
        <f>IF(CERTIFICACIONES!S23="","",CERTIFICACIONES!S23)</f>
        <v>0</v>
      </c>
      <c r="V66" s="23">
        <f>IF(CERTIFICACIONES!S23="","",(U66/1.21))</f>
        <v>0</v>
      </c>
      <c r="W66" s="24" t="e">
        <f t="shared" si="3"/>
        <v>#DIV/0!</v>
      </c>
      <c r="X66" s="25" t="e">
        <f t="shared" si="4"/>
        <v>#DIV/0!</v>
      </c>
    </row>
    <row r="67" spans="1:24" x14ac:dyDescent="0.25">
      <c r="A67" s="5" t="s">
        <v>281</v>
      </c>
      <c r="B67" s="275">
        <f>INDICES!C53</f>
        <v>143.26900000000001</v>
      </c>
      <c r="C67" s="275">
        <f>INDICES!D53</f>
        <v>141.429</v>
      </c>
      <c r="D67" s="275">
        <f>INDICES!E53</f>
        <v>144.501</v>
      </c>
      <c r="E67" s="275">
        <f>INDICES!G53</f>
        <v>156.136</v>
      </c>
      <c r="F67" s="275">
        <f>INDICES!H53</f>
        <v>135.17699999999999</v>
      </c>
      <c r="G67" s="275">
        <f>INDICES!I53</f>
        <v>129.17099999999999</v>
      </c>
      <c r="H67" s="275">
        <f>INDICES!J53</f>
        <v>131.38999999999999</v>
      </c>
      <c r="I67" s="275">
        <f>INDICES!L53</f>
        <v>136.77500000000001</v>
      </c>
      <c r="J67" s="275">
        <f>INDICES!N53</f>
        <v>128.54400000000001</v>
      </c>
      <c r="K67" s="275">
        <f>INDICES!O53</f>
        <v>145.97399999999999</v>
      </c>
      <c r="L67" s="7">
        <v>0.53</v>
      </c>
      <c r="M67" s="9"/>
      <c r="O67" s="28"/>
      <c r="P67" s="28"/>
      <c r="Q67" s="28"/>
      <c r="R67" s="11"/>
      <c r="S67" s="126" t="s">
        <v>173</v>
      </c>
      <c r="T67" s="184">
        <v>45597</v>
      </c>
      <c r="U67" s="131">
        <f>IF(CERTIFICACIONES!S24="","",CERTIFICACIONES!S24)</f>
        <v>0</v>
      </c>
      <c r="V67" s="23">
        <f>IF(CERTIFICACIONES!S24="","",(U67/1.21))</f>
        <v>0</v>
      </c>
      <c r="W67" s="24" t="e">
        <f t="shared" si="3"/>
        <v>#DIV/0!</v>
      </c>
      <c r="X67" s="25" t="e">
        <f t="shared" si="4"/>
        <v>#DIV/0!</v>
      </c>
    </row>
    <row r="68" spans="1:24" x14ac:dyDescent="0.25">
      <c r="A68" s="5" t="s">
        <v>282</v>
      </c>
      <c r="B68" s="275">
        <f>INDICES!C54</f>
        <v>143.26900000000001</v>
      </c>
      <c r="C68" s="275">
        <f>INDICES!D54</f>
        <v>141.429</v>
      </c>
      <c r="D68" s="275">
        <f>INDICES!E54</f>
        <v>144.501</v>
      </c>
      <c r="E68" s="275">
        <f>INDICES!G54</f>
        <v>156.136</v>
      </c>
      <c r="F68" s="275">
        <f>INDICES!H54</f>
        <v>135.17699999999999</v>
      </c>
      <c r="G68" s="275">
        <f>INDICES!I54</f>
        <v>129.17099999999999</v>
      </c>
      <c r="H68" s="275">
        <f>INDICES!J54</f>
        <v>131.38999999999999</v>
      </c>
      <c r="I68" s="275">
        <f>INDICES!L54</f>
        <v>136.77500000000001</v>
      </c>
      <c r="J68" s="275">
        <f>INDICES!N54</f>
        <v>128.54400000000001</v>
      </c>
      <c r="K68" s="275">
        <f>INDICES!O54</f>
        <v>145.97399999999999</v>
      </c>
      <c r="L68" s="7">
        <v>0.53</v>
      </c>
      <c r="M68" s="9"/>
      <c r="O68" s="28"/>
      <c r="P68" s="28"/>
      <c r="Q68" s="28"/>
      <c r="R68" s="11"/>
      <c r="S68" s="126" t="s">
        <v>174</v>
      </c>
      <c r="T68" s="184">
        <v>45627</v>
      </c>
      <c r="U68" s="131">
        <f>IF(CERTIFICACIONES!S25="","",CERTIFICACIONES!S25)</f>
        <v>0</v>
      </c>
      <c r="V68" s="23">
        <f>IF(CERTIFICACIONES!S25="","",(U68/1.21))</f>
        <v>0</v>
      </c>
      <c r="W68" s="24" t="e">
        <f t="shared" si="3"/>
        <v>#DIV/0!</v>
      </c>
      <c r="X68" s="25" t="e">
        <f t="shared" si="4"/>
        <v>#DIV/0!</v>
      </c>
    </row>
    <row r="69" spans="1:24" x14ac:dyDescent="0.25">
      <c r="T69" s="326" t="s">
        <v>38</v>
      </c>
      <c r="U69" s="327"/>
      <c r="V69" s="327"/>
      <c r="W69" s="327"/>
      <c r="X69" s="328"/>
    </row>
    <row r="70" spans="1:24" x14ac:dyDescent="0.25">
      <c r="M70" s="267"/>
      <c r="N70" s="267"/>
      <c r="O70" s="267"/>
      <c r="P70" s="267"/>
      <c r="Q70" s="267"/>
      <c r="R70" s="268"/>
      <c r="S70" s="269"/>
      <c r="T70" s="323" t="s">
        <v>25</v>
      </c>
      <c r="U70" s="315"/>
      <c r="V70" s="316"/>
      <c r="W70" s="321" t="e">
        <f>SUM(X21:X68)</f>
        <v>#DIV/0!</v>
      </c>
      <c r="X70" s="322"/>
    </row>
    <row r="71" spans="1:24" x14ac:dyDescent="0.25">
      <c r="T71" s="314" t="s">
        <v>158</v>
      </c>
      <c r="U71" s="315"/>
      <c r="V71" s="316"/>
      <c r="W71" s="321">
        <f>SUM(V21:V68)</f>
        <v>0</v>
      </c>
      <c r="X71" s="322"/>
    </row>
    <row r="72" spans="1:24" ht="24" x14ac:dyDescent="0.25">
      <c r="A72" s="14" t="s">
        <v>66</v>
      </c>
      <c r="B72" s="1" t="s">
        <v>17</v>
      </c>
      <c r="C72" s="1" t="s">
        <v>18</v>
      </c>
      <c r="D72" s="1" t="s">
        <v>85</v>
      </c>
      <c r="E72" s="1" t="s">
        <v>87</v>
      </c>
      <c r="F72" s="1" t="s">
        <v>88</v>
      </c>
      <c r="G72" s="1" t="s">
        <v>89</v>
      </c>
      <c r="H72" s="1" t="s">
        <v>90</v>
      </c>
      <c r="I72" s="1" t="s">
        <v>19</v>
      </c>
      <c r="J72" s="1" t="s">
        <v>20</v>
      </c>
      <c r="K72" s="1" t="s">
        <v>93</v>
      </c>
      <c r="L72" s="5" t="s">
        <v>63</v>
      </c>
      <c r="M72" s="1" t="s">
        <v>23</v>
      </c>
      <c r="T72" s="314" t="s">
        <v>64</v>
      </c>
      <c r="U72" s="315"/>
      <c r="V72" s="316"/>
      <c r="W72" s="321" t="e">
        <f>W70-W71</f>
        <v>#DIV/0!</v>
      </c>
      <c r="X72" s="322"/>
    </row>
    <row r="73" spans="1:24" x14ac:dyDescent="0.25">
      <c r="A73" s="5" t="s">
        <v>70</v>
      </c>
      <c r="B73" s="6" t="e">
        <f t="shared" ref="B73:B120" si="5">0.04*B21/$B$20</f>
        <v>#DIV/0!</v>
      </c>
      <c r="C73" s="6" t="e">
        <f t="shared" ref="C73:C120" si="6">0.01*C21/$C$12</f>
        <v>#DIV/0!</v>
      </c>
      <c r="D73" s="229" t="e">
        <f t="shared" ref="D73:D120" si="7">0.08*D21/$D$12</f>
        <v>#DIV/0!</v>
      </c>
      <c r="E73" s="229" t="e">
        <f t="shared" ref="E73:E120" si="8">0.03*E21/$F$12</f>
        <v>#DIV/0!</v>
      </c>
      <c r="F73" s="229" t="e">
        <f t="shared" ref="F73:F120" si="9">0.08*F21/$G$12</f>
        <v>#DIV/0!</v>
      </c>
      <c r="G73" s="229" t="e">
        <f t="shared" ref="G73:G120" si="10">0.04*G21/$H$12</f>
        <v>#DIV/0!</v>
      </c>
      <c r="H73" s="229" t="e">
        <f t="shared" ref="H73:H120" si="11">0.01*H21/$I$12</f>
        <v>#DIV/0!</v>
      </c>
      <c r="I73" s="6" t="e">
        <f t="shared" ref="I73:I120" si="12">0.15*I21/$I$20</f>
        <v>#DIV/0!</v>
      </c>
      <c r="J73" s="6" t="e">
        <f t="shared" ref="J73:J120" si="13">0.02*J21/$J$20</f>
        <v>#DIV/0!</v>
      </c>
      <c r="K73" s="229" t="e">
        <f t="shared" ref="K73:K120" si="14">0.01*K21/$N$12</f>
        <v>#DIV/0!</v>
      </c>
      <c r="L73" s="7">
        <v>0.53</v>
      </c>
      <c r="M73" s="6" t="e">
        <f>SUM(B73:L73)</f>
        <v>#DIV/0!</v>
      </c>
      <c r="T73" s="314" t="s">
        <v>26</v>
      </c>
      <c r="U73" s="315"/>
      <c r="V73" s="316"/>
      <c r="W73" s="317" t="e">
        <f>W72/W71</f>
        <v>#DIV/0!</v>
      </c>
      <c r="X73" s="318"/>
    </row>
    <row r="74" spans="1:24" x14ac:dyDescent="0.25">
      <c r="A74" s="5" t="s">
        <v>71</v>
      </c>
      <c r="B74" s="6" t="e">
        <f t="shared" si="5"/>
        <v>#DIV/0!</v>
      </c>
      <c r="C74" s="6" t="e">
        <f t="shared" si="6"/>
        <v>#DIV/0!</v>
      </c>
      <c r="D74" s="229" t="e">
        <f t="shared" si="7"/>
        <v>#DIV/0!</v>
      </c>
      <c r="E74" s="229" t="e">
        <f t="shared" si="8"/>
        <v>#DIV/0!</v>
      </c>
      <c r="F74" s="229" t="e">
        <f t="shared" si="9"/>
        <v>#DIV/0!</v>
      </c>
      <c r="G74" s="229" t="e">
        <f t="shared" si="10"/>
        <v>#DIV/0!</v>
      </c>
      <c r="H74" s="229" t="e">
        <f t="shared" si="11"/>
        <v>#DIV/0!</v>
      </c>
      <c r="I74" s="6" t="e">
        <f t="shared" si="12"/>
        <v>#DIV/0!</v>
      </c>
      <c r="J74" s="6" t="e">
        <f t="shared" si="13"/>
        <v>#DIV/0!</v>
      </c>
      <c r="K74" s="229" t="e">
        <f t="shared" si="14"/>
        <v>#DIV/0!</v>
      </c>
      <c r="L74" s="7">
        <v>0.53</v>
      </c>
      <c r="M74" s="6" t="e">
        <f t="shared" ref="M74:M96" si="15">SUM(B74:L74)</f>
        <v>#DIV/0!</v>
      </c>
      <c r="T74" s="319" t="s">
        <v>204</v>
      </c>
      <c r="U74" s="319"/>
      <c r="V74" s="319"/>
      <c r="W74" s="319"/>
      <c r="X74" s="319"/>
    </row>
    <row r="75" spans="1:24" x14ac:dyDescent="0.25">
      <c r="A75" s="5" t="s">
        <v>72</v>
      </c>
      <c r="B75" s="6" t="e">
        <f t="shared" si="5"/>
        <v>#DIV/0!</v>
      </c>
      <c r="C75" s="6" t="e">
        <f t="shared" si="6"/>
        <v>#DIV/0!</v>
      </c>
      <c r="D75" s="229" t="e">
        <f t="shared" si="7"/>
        <v>#DIV/0!</v>
      </c>
      <c r="E75" s="229" t="e">
        <f t="shared" si="8"/>
        <v>#DIV/0!</v>
      </c>
      <c r="F75" s="229" t="e">
        <f t="shared" si="9"/>
        <v>#DIV/0!</v>
      </c>
      <c r="G75" s="229" t="e">
        <f t="shared" si="10"/>
        <v>#DIV/0!</v>
      </c>
      <c r="H75" s="229" t="e">
        <f t="shared" si="11"/>
        <v>#DIV/0!</v>
      </c>
      <c r="I75" s="6" t="e">
        <f t="shared" si="12"/>
        <v>#DIV/0!</v>
      </c>
      <c r="J75" s="6" t="e">
        <f t="shared" si="13"/>
        <v>#DIV/0!</v>
      </c>
      <c r="K75" s="229" t="e">
        <f t="shared" si="14"/>
        <v>#DIV/0!</v>
      </c>
      <c r="L75" s="7">
        <v>0.53</v>
      </c>
      <c r="M75" s="6" t="e">
        <f t="shared" si="15"/>
        <v>#DIV/0!</v>
      </c>
      <c r="T75" s="320"/>
      <c r="U75" s="320"/>
      <c r="V75" s="320"/>
      <c r="W75" s="320"/>
      <c r="X75" s="320"/>
    </row>
    <row r="76" spans="1:24" x14ac:dyDescent="0.25">
      <c r="A76" s="5" t="s">
        <v>73</v>
      </c>
      <c r="B76" s="6" t="e">
        <f t="shared" si="5"/>
        <v>#DIV/0!</v>
      </c>
      <c r="C76" s="6" t="e">
        <f t="shared" si="6"/>
        <v>#DIV/0!</v>
      </c>
      <c r="D76" s="229" t="e">
        <f t="shared" si="7"/>
        <v>#DIV/0!</v>
      </c>
      <c r="E76" s="229" t="e">
        <f t="shared" si="8"/>
        <v>#DIV/0!</v>
      </c>
      <c r="F76" s="229" t="e">
        <f t="shared" si="9"/>
        <v>#DIV/0!</v>
      </c>
      <c r="G76" s="229" t="e">
        <f t="shared" si="10"/>
        <v>#DIV/0!</v>
      </c>
      <c r="H76" s="229" t="e">
        <f t="shared" si="11"/>
        <v>#DIV/0!</v>
      </c>
      <c r="I76" s="6" t="e">
        <f t="shared" si="12"/>
        <v>#DIV/0!</v>
      </c>
      <c r="J76" s="6" t="e">
        <f t="shared" si="13"/>
        <v>#DIV/0!</v>
      </c>
      <c r="K76" s="229" t="e">
        <f t="shared" si="14"/>
        <v>#DIV/0!</v>
      </c>
      <c r="L76" s="7">
        <v>0.53</v>
      </c>
      <c r="M76" s="6" t="e">
        <f t="shared" si="15"/>
        <v>#DIV/0!</v>
      </c>
      <c r="T76" s="320"/>
      <c r="U76" s="320"/>
      <c r="V76" s="320"/>
      <c r="W76" s="320"/>
      <c r="X76" s="320"/>
    </row>
    <row r="77" spans="1:24" x14ac:dyDescent="0.25">
      <c r="A77" s="5" t="s">
        <v>74</v>
      </c>
      <c r="B77" s="6" t="e">
        <f t="shared" si="5"/>
        <v>#DIV/0!</v>
      </c>
      <c r="C77" s="6" t="e">
        <f t="shared" si="6"/>
        <v>#DIV/0!</v>
      </c>
      <c r="D77" s="229" t="e">
        <f t="shared" si="7"/>
        <v>#DIV/0!</v>
      </c>
      <c r="E77" s="229" t="e">
        <f t="shared" si="8"/>
        <v>#DIV/0!</v>
      </c>
      <c r="F77" s="229" t="e">
        <f t="shared" si="9"/>
        <v>#DIV/0!</v>
      </c>
      <c r="G77" s="229" t="e">
        <f t="shared" si="10"/>
        <v>#DIV/0!</v>
      </c>
      <c r="H77" s="229" t="e">
        <f t="shared" si="11"/>
        <v>#DIV/0!</v>
      </c>
      <c r="I77" s="6" t="e">
        <f t="shared" si="12"/>
        <v>#DIV/0!</v>
      </c>
      <c r="J77" s="6" t="e">
        <f t="shared" si="13"/>
        <v>#DIV/0!</v>
      </c>
      <c r="K77" s="229" t="e">
        <f t="shared" si="14"/>
        <v>#DIV/0!</v>
      </c>
      <c r="L77" s="7">
        <v>0.53</v>
      </c>
      <c r="M77" s="6" t="e">
        <f t="shared" si="15"/>
        <v>#DIV/0!</v>
      </c>
      <c r="T77" s="320"/>
      <c r="U77" s="320"/>
      <c r="V77" s="320"/>
      <c r="W77" s="320"/>
      <c r="X77" s="320"/>
    </row>
    <row r="78" spans="1:24" x14ac:dyDescent="0.25">
      <c r="A78" s="5" t="s">
        <v>75</v>
      </c>
      <c r="B78" s="6" t="e">
        <f t="shared" si="5"/>
        <v>#DIV/0!</v>
      </c>
      <c r="C78" s="6" t="e">
        <f t="shared" si="6"/>
        <v>#DIV/0!</v>
      </c>
      <c r="D78" s="229" t="e">
        <f t="shared" si="7"/>
        <v>#DIV/0!</v>
      </c>
      <c r="E78" s="229" t="e">
        <f t="shared" si="8"/>
        <v>#DIV/0!</v>
      </c>
      <c r="F78" s="229" t="e">
        <f t="shared" si="9"/>
        <v>#DIV/0!</v>
      </c>
      <c r="G78" s="229" t="e">
        <f t="shared" si="10"/>
        <v>#DIV/0!</v>
      </c>
      <c r="H78" s="229" t="e">
        <f t="shared" si="11"/>
        <v>#DIV/0!</v>
      </c>
      <c r="I78" s="6" t="e">
        <f t="shared" si="12"/>
        <v>#DIV/0!</v>
      </c>
      <c r="J78" s="6" t="e">
        <f t="shared" si="13"/>
        <v>#DIV/0!</v>
      </c>
      <c r="K78" s="229" t="e">
        <f t="shared" si="14"/>
        <v>#DIV/0!</v>
      </c>
      <c r="L78" s="7">
        <v>0.53</v>
      </c>
      <c r="M78" s="6" t="e">
        <f t="shared" si="15"/>
        <v>#DIV/0!</v>
      </c>
      <c r="T78" s="320"/>
      <c r="U78" s="320"/>
      <c r="V78" s="320"/>
      <c r="W78" s="320"/>
      <c r="X78" s="320"/>
    </row>
    <row r="79" spans="1:24" x14ac:dyDescent="0.25">
      <c r="A79" s="5" t="s">
        <v>76</v>
      </c>
      <c r="B79" s="6" t="e">
        <f t="shared" si="5"/>
        <v>#DIV/0!</v>
      </c>
      <c r="C79" s="6" t="e">
        <f t="shared" si="6"/>
        <v>#DIV/0!</v>
      </c>
      <c r="D79" s="229" t="e">
        <f t="shared" si="7"/>
        <v>#DIV/0!</v>
      </c>
      <c r="E79" s="229" t="e">
        <f t="shared" si="8"/>
        <v>#DIV/0!</v>
      </c>
      <c r="F79" s="229" t="e">
        <f t="shared" si="9"/>
        <v>#DIV/0!</v>
      </c>
      <c r="G79" s="229" t="e">
        <f t="shared" si="10"/>
        <v>#DIV/0!</v>
      </c>
      <c r="H79" s="229" t="e">
        <f t="shared" si="11"/>
        <v>#DIV/0!</v>
      </c>
      <c r="I79" s="6" t="e">
        <f t="shared" si="12"/>
        <v>#DIV/0!</v>
      </c>
      <c r="J79" s="6" t="e">
        <f t="shared" si="13"/>
        <v>#DIV/0!</v>
      </c>
      <c r="K79" s="229" t="e">
        <f t="shared" si="14"/>
        <v>#DIV/0!</v>
      </c>
      <c r="L79" s="7">
        <v>0.53</v>
      </c>
      <c r="M79" s="6" t="e">
        <f t="shared" si="15"/>
        <v>#DIV/0!</v>
      </c>
    </row>
    <row r="80" spans="1:24" x14ac:dyDescent="0.25">
      <c r="A80" s="5" t="s">
        <v>77</v>
      </c>
      <c r="B80" s="6" t="e">
        <f t="shared" si="5"/>
        <v>#DIV/0!</v>
      </c>
      <c r="C80" s="6" t="e">
        <f t="shared" si="6"/>
        <v>#DIV/0!</v>
      </c>
      <c r="D80" s="229" t="e">
        <f t="shared" si="7"/>
        <v>#DIV/0!</v>
      </c>
      <c r="E80" s="229" t="e">
        <f t="shared" si="8"/>
        <v>#DIV/0!</v>
      </c>
      <c r="F80" s="229" t="e">
        <f t="shared" si="9"/>
        <v>#DIV/0!</v>
      </c>
      <c r="G80" s="229" t="e">
        <f t="shared" si="10"/>
        <v>#DIV/0!</v>
      </c>
      <c r="H80" s="229" t="e">
        <f t="shared" si="11"/>
        <v>#DIV/0!</v>
      </c>
      <c r="I80" s="6" t="e">
        <f t="shared" si="12"/>
        <v>#DIV/0!</v>
      </c>
      <c r="J80" s="6" t="e">
        <f t="shared" si="13"/>
        <v>#DIV/0!</v>
      </c>
      <c r="K80" s="229" t="e">
        <f t="shared" si="14"/>
        <v>#DIV/0!</v>
      </c>
      <c r="L80" s="7">
        <v>0.53</v>
      </c>
      <c r="M80" s="6" t="e">
        <f t="shared" si="15"/>
        <v>#DIV/0!</v>
      </c>
      <c r="T80" s="313" t="s">
        <v>205</v>
      </c>
      <c r="U80" s="313"/>
      <c r="V80" s="313"/>
      <c r="W80" s="313"/>
      <c r="X80" s="313"/>
    </row>
    <row r="81" spans="1:24" x14ac:dyDescent="0.25">
      <c r="A81" s="5" t="s">
        <v>78</v>
      </c>
      <c r="B81" s="6" t="e">
        <f t="shared" si="5"/>
        <v>#DIV/0!</v>
      </c>
      <c r="C81" s="6" t="e">
        <f t="shared" si="6"/>
        <v>#DIV/0!</v>
      </c>
      <c r="D81" s="229" t="e">
        <f t="shared" si="7"/>
        <v>#DIV/0!</v>
      </c>
      <c r="E81" s="229" t="e">
        <f t="shared" si="8"/>
        <v>#DIV/0!</v>
      </c>
      <c r="F81" s="229" t="e">
        <f t="shared" si="9"/>
        <v>#DIV/0!</v>
      </c>
      <c r="G81" s="229" t="e">
        <f t="shared" si="10"/>
        <v>#DIV/0!</v>
      </c>
      <c r="H81" s="229" t="e">
        <f t="shared" si="11"/>
        <v>#DIV/0!</v>
      </c>
      <c r="I81" s="6" t="e">
        <f t="shared" si="12"/>
        <v>#DIV/0!</v>
      </c>
      <c r="J81" s="6" t="e">
        <f t="shared" si="13"/>
        <v>#DIV/0!</v>
      </c>
      <c r="K81" s="229" t="e">
        <f t="shared" si="14"/>
        <v>#DIV/0!</v>
      </c>
      <c r="L81" s="7">
        <v>0.53</v>
      </c>
      <c r="M81" s="6" t="e">
        <f t="shared" si="15"/>
        <v>#DIV/0!</v>
      </c>
      <c r="T81" s="313"/>
      <c r="U81" s="313"/>
      <c r="V81" s="313"/>
      <c r="W81" s="313"/>
      <c r="X81" s="313"/>
    </row>
    <row r="82" spans="1:24" x14ac:dyDescent="0.25">
      <c r="A82" s="5" t="s">
        <v>79</v>
      </c>
      <c r="B82" s="6" t="e">
        <f t="shared" si="5"/>
        <v>#DIV/0!</v>
      </c>
      <c r="C82" s="6" t="e">
        <f t="shared" si="6"/>
        <v>#DIV/0!</v>
      </c>
      <c r="D82" s="229" t="e">
        <f t="shared" si="7"/>
        <v>#DIV/0!</v>
      </c>
      <c r="E82" s="229" t="e">
        <f t="shared" si="8"/>
        <v>#DIV/0!</v>
      </c>
      <c r="F82" s="229" t="e">
        <f t="shared" si="9"/>
        <v>#DIV/0!</v>
      </c>
      <c r="G82" s="229" t="e">
        <f t="shared" si="10"/>
        <v>#DIV/0!</v>
      </c>
      <c r="H82" s="229" t="e">
        <f t="shared" si="11"/>
        <v>#DIV/0!</v>
      </c>
      <c r="I82" s="6" t="e">
        <f t="shared" si="12"/>
        <v>#DIV/0!</v>
      </c>
      <c r="J82" s="6" t="e">
        <f t="shared" si="13"/>
        <v>#DIV/0!</v>
      </c>
      <c r="K82" s="229" t="e">
        <f t="shared" si="14"/>
        <v>#DIV/0!</v>
      </c>
      <c r="L82" s="7">
        <v>0.53</v>
      </c>
      <c r="M82" s="6" t="e">
        <f t="shared" si="15"/>
        <v>#DIV/0!</v>
      </c>
      <c r="T82" s="313"/>
      <c r="U82" s="313"/>
      <c r="V82" s="313"/>
      <c r="W82" s="313"/>
      <c r="X82" s="313"/>
    </row>
    <row r="83" spans="1:24" x14ac:dyDescent="0.25">
      <c r="A83" s="5" t="s">
        <v>80</v>
      </c>
      <c r="B83" s="6" t="e">
        <f t="shared" si="5"/>
        <v>#DIV/0!</v>
      </c>
      <c r="C83" s="6" t="e">
        <f t="shared" si="6"/>
        <v>#DIV/0!</v>
      </c>
      <c r="D83" s="229" t="e">
        <f t="shared" si="7"/>
        <v>#DIV/0!</v>
      </c>
      <c r="E83" s="229" t="e">
        <f t="shared" si="8"/>
        <v>#DIV/0!</v>
      </c>
      <c r="F83" s="229" t="e">
        <f t="shared" si="9"/>
        <v>#DIV/0!</v>
      </c>
      <c r="G83" s="229" t="e">
        <f t="shared" si="10"/>
        <v>#DIV/0!</v>
      </c>
      <c r="H83" s="229" t="e">
        <f t="shared" si="11"/>
        <v>#DIV/0!</v>
      </c>
      <c r="I83" s="6" t="e">
        <f t="shared" si="12"/>
        <v>#DIV/0!</v>
      </c>
      <c r="J83" s="6" t="e">
        <f t="shared" si="13"/>
        <v>#DIV/0!</v>
      </c>
      <c r="K83" s="229" t="e">
        <f t="shared" si="14"/>
        <v>#DIV/0!</v>
      </c>
      <c r="L83" s="7">
        <v>0.53</v>
      </c>
      <c r="M83" s="6" t="e">
        <f t="shared" si="15"/>
        <v>#DIV/0!</v>
      </c>
      <c r="T83" s="313"/>
      <c r="U83" s="313"/>
      <c r="V83" s="313"/>
      <c r="W83" s="313"/>
      <c r="X83" s="313"/>
    </row>
    <row r="84" spans="1:24" ht="15.75" thickBot="1" x14ac:dyDescent="0.3">
      <c r="A84" s="140" t="s">
        <v>81</v>
      </c>
      <c r="B84" s="136" t="e">
        <f t="shared" si="5"/>
        <v>#DIV/0!</v>
      </c>
      <c r="C84" s="136" t="e">
        <f t="shared" si="6"/>
        <v>#DIV/0!</v>
      </c>
      <c r="D84" s="136" t="e">
        <f t="shared" si="7"/>
        <v>#DIV/0!</v>
      </c>
      <c r="E84" s="136" t="e">
        <f t="shared" si="8"/>
        <v>#DIV/0!</v>
      </c>
      <c r="F84" s="136" t="e">
        <f t="shared" si="9"/>
        <v>#DIV/0!</v>
      </c>
      <c r="G84" s="136" t="e">
        <f t="shared" si="10"/>
        <v>#DIV/0!</v>
      </c>
      <c r="H84" s="136" t="e">
        <f t="shared" si="11"/>
        <v>#DIV/0!</v>
      </c>
      <c r="I84" s="136" t="e">
        <f t="shared" si="12"/>
        <v>#DIV/0!</v>
      </c>
      <c r="J84" s="136" t="e">
        <f t="shared" si="13"/>
        <v>#DIV/0!</v>
      </c>
      <c r="K84" s="136" t="e">
        <f t="shared" si="14"/>
        <v>#DIV/0!</v>
      </c>
      <c r="L84" s="141">
        <v>0.53</v>
      </c>
      <c r="M84" s="136" t="e">
        <f t="shared" si="15"/>
        <v>#DIV/0!</v>
      </c>
      <c r="T84" s="313"/>
      <c r="U84" s="313"/>
      <c r="V84" s="313"/>
      <c r="W84" s="313"/>
      <c r="X84" s="313"/>
    </row>
    <row r="85" spans="1:24" x14ac:dyDescent="0.25">
      <c r="A85" s="138" t="s">
        <v>175</v>
      </c>
      <c r="B85" s="132" t="e">
        <f t="shared" si="5"/>
        <v>#DIV/0!</v>
      </c>
      <c r="C85" s="132" t="e">
        <f t="shared" si="6"/>
        <v>#DIV/0!</v>
      </c>
      <c r="D85" s="132" t="e">
        <f t="shared" si="7"/>
        <v>#DIV/0!</v>
      </c>
      <c r="E85" s="132" t="e">
        <f t="shared" si="8"/>
        <v>#DIV/0!</v>
      </c>
      <c r="F85" s="132" t="e">
        <f t="shared" si="9"/>
        <v>#DIV/0!</v>
      </c>
      <c r="G85" s="132" t="e">
        <f t="shared" si="10"/>
        <v>#DIV/0!</v>
      </c>
      <c r="H85" s="132" t="e">
        <f t="shared" si="11"/>
        <v>#DIV/0!</v>
      </c>
      <c r="I85" s="132" t="e">
        <f t="shared" si="12"/>
        <v>#DIV/0!</v>
      </c>
      <c r="J85" s="132" t="e">
        <f t="shared" si="13"/>
        <v>#DIV/0!</v>
      </c>
      <c r="K85" s="132" t="e">
        <f t="shared" si="14"/>
        <v>#DIV/0!</v>
      </c>
      <c r="L85" s="139">
        <v>0.53</v>
      </c>
      <c r="M85" s="132" t="e">
        <f t="shared" si="15"/>
        <v>#DIV/0!</v>
      </c>
    </row>
    <row r="86" spans="1:24" x14ac:dyDescent="0.25">
      <c r="A86" s="5" t="s">
        <v>176</v>
      </c>
      <c r="B86" s="6" t="e">
        <f t="shared" si="5"/>
        <v>#DIV/0!</v>
      </c>
      <c r="C86" s="6" t="e">
        <f t="shared" si="6"/>
        <v>#DIV/0!</v>
      </c>
      <c r="D86" s="229" t="e">
        <f t="shared" si="7"/>
        <v>#DIV/0!</v>
      </c>
      <c r="E86" s="229" t="e">
        <f t="shared" si="8"/>
        <v>#DIV/0!</v>
      </c>
      <c r="F86" s="229" t="e">
        <f t="shared" si="9"/>
        <v>#DIV/0!</v>
      </c>
      <c r="G86" s="229" t="e">
        <f t="shared" si="10"/>
        <v>#DIV/0!</v>
      </c>
      <c r="H86" s="229" t="e">
        <f t="shared" si="11"/>
        <v>#DIV/0!</v>
      </c>
      <c r="I86" s="6" t="e">
        <f t="shared" si="12"/>
        <v>#DIV/0!</v>
      </c>
      <c r="J86" s="6" t="e">
        <f t="shared" si="13"/>
        <v>#DIV/0!</v>
      </c>
      <c r="K86" s="229" t="e">
        <f t="shared" si="14"/>
        <v>#DIV/0!</v>
      </c>
      <c r="L86" s="7">
        <v>0.53</v>
      </c>
      <c r="M86" s="6" t="e">
        <f t="shared" si="15"/>
        <v>#DIV/0!</v>
      </c>
    </row>
    <row r="87" spans="1:24" x14ac:dyDescent="0.25">
      <c r="A87" s="5" t="s">
        <v>177</v>
      </c>
      <c r="B87" s="6" t="e">
        <f t="shared" si="5"/>
        <v>#DIV/0!</v>
      </c>
      <c r="C87" s="6" t="e">
        <f t="shared" si="6"/>
        <v>#DIV/0!</v>
      </c>
      <c r="D87" s="229" t="e">
        <f t="shared" si="7"/>
        <v>#DIV/0!</v>
      </c>
      <c r="E87" s="229" t="e">
        <f t="shared" si="8"/>
        <v>#DIV/0!</v>
      </c>
      <c r="F87" s="229" t="e">
        <f t="shared" si="9"/>
        <v>#DIV/0!</v>
      </c>
      <c r="G87" s="229" t="e">
        <f t="shared" si="10"/>
        <v>#DIV/0!</v>
      </c>
      <c r="H87" s="229" t="e">
        <f t="shared" si="11"/>
        <v>#DIV/0!</v>
      </c>
      <c r="I87" s="6" t="e">
        <f t="shared" si="12"/>
        <v>#DIV/0!</v>
      </c>
      <c r="J87" s="6" t="e">
        <f t="shared" si="13"/>
        <v>#DIV/0!</v>
      </c>
      <c r="K87" s="229" t="e">
        <f t="shared" si="14"/>
        <v>#DIV/0!</v>
      </c>
      <c r="L87" s="7">
        <v>0.53</v>
      </c>
      <c r="M87" s="6" t="e">
        <f t="shared" si="15"/>
        <v>#DIV/0!</v>
      </c>
    </row>
    <row r="88" spans="1:24" x14ac:dyDescent="0.25">
      <c r="A88" s="5" t="s">
        <v>178</v>
      </c>
      <c r="B88" s="6" t="e">
        <f t="shared" si="5"/>
        <v>#DIV/0!</v>
      </c>
      <c r="C88" s="6" t="e">
        <f t="shared" si="6"/>
        <v>#DIV/0!</v>
      </c>
      <c r="D88" s="229" t="e">
        <f t="shared" si="7"/>
        <v>#DIV/0!</v>
      </c>
      <c r="E88" s="229" t="e">
        <f t="shared" si="8"/>
        <v>#DIV/0!</v>
      </c>
      <c r="F88" s="229" t="e">
        <f t="shared" si="9"/>
        <v>#DIV/0!</v>
      </c>
      <c r="G88" s="229" t="e">
        <f t="shared" si="10"/>
        <v>#DIV/0!</v>
      </c>
      <c r="H88" s="229" t="e">
        <f t="shared" si="11"/>
        <v>#DIV/0!</v>
      </c>
      <c r="I88" s="6" t="e">
        <f t="shared" si="12"/>
        <v>#DIV/0!</v>
      </c>
      <c r="J88" s="6" t="e">
        <f t="shared" si="13"/>
        <v>#DIV/0!</v>
      </c>
      <c r="K88" s="229" t="e">
        <f t="shared" si="14"/>
        <v>#DIV/0!</v>
      </c>
      <c r="L88" s="7">
        <v>0.53</v>
      </c>
      <c r="M88" s="6" t="e">
        <f t="shared" si="15"/>
        <v>#DIV/0!</v>
      </c>
    </row>
    <row r="89" spans="1:24" x14ac:dyDescent="0.25">
      <c r="A89" s="5" t="s">
        <v>179</v>
      </c>
      <c r="B89" s="6" t="e">
        <f t="shared" si="5"/>
        <v>#DIV/0!</v>
      </c>
      <c r="C89" s="6" t="e">
        <f t="shared" si="6"/>
        <v>#DIV/0!</v>
      </c>
      <c r="D89" s="229" t="e">
        <f t="shared" si="7"/>
        <v>#DIV/0!</v>
      </c>
      <c r="E89" s="229" t="e">
        <f t="shared" si="8"/>
        <v>#DIV/0!</v>
      </c>
      <c r="F89" s="229" t="e">
        <f t="shared" si="9"/>
        <v>#DIV/0!</v>
      </c>
      <c r="G89" s="229" t="e">
        <f t="shared" si="10"/>
        <v>#DIV/0!</v>
      </c>
      <c r="H89" s="229" t="e">
        <f t="shared" si="11"/>
        <v>#DIV/0!</v>
      </c>
      <c r="I89" s="6" t="e">
        <f t="shared" si="12"/>
        <v>#DIV/0!</v>
      </c>
      <c r="J89" s="6" t="e">
        <f t="shared" si="13"/>
        <v>#DIV/0!</v>
      </c>
      <c r="K89" s="229" t="e">
        <f t="shared" si="14"/>
        <v>#DIV/0!</v>
      </c>
      <c r="L89" s="7">
        <v>0.53</v>
      </c>
      <c r="M89" s="6" t="e">
        <f t="shared" si="15"/>
        <v>#DIV/0!</v>
      </c>
    </row>
    <row r="90" spans="1:24" x14ac:dyDescent="0.25">
      <c r="A90" s="5" t="s">
        <v>180</v>
      </c>
      <c r="B90" s="6" t="e">
        <f t="shared" si="5"/>
        <v>#DIV/0!</v>
      </c>
      <c r="C90" s="6" t="e">
        <f t="shared" si="6"/>
        <v>#DIV/0!</v>
      </c>
      <c r="D90" s="229" t="e">
        <f t="shared" si="7"/>
        <v>#DIV/0!</v>
      </c>
      <c r="E90" s="229" t="e">
        <f t="shared" si="8"/>
        <v>#DIV/0!</v>
      </c>
      <c r="F90" s="229" t="e">
        <f t="shared" si="9"/>
        <v>#DIV/0!</v>
      </c>
      <c r="G90" s="229" t="e">
        <f t="shared" si="10"/>
        <v>#DIV/0!</v>
      </c>
      <c r="H90" s="229" t="e">
        <f t="shared" si="11"/>
        <v>#DIV/0!</v>
      </c>
      <c r="I90" s="6" t="e">
        <f t="shared" si="12"/>
        <v>#DIV/0!</v>
      </c>
      <c r="J90" s="6" t="e">
        <f t="shared" si="13"/>
        <v>#DIV/0!</v>
      </c>
      <c r="K90" s="229" t="e">
        <f t="shared" si="14"/>
        <v>#DIV/0!</v>
      </c>
      <c r="L90" s="7">
        <v>0.53</v>
      </c>
      <c r="M90" s="6" t="e">
        <f t="shared" si="15"/>
        <v>#DIV/0!</v>
      </c>
    </row>
    <row r="91" spans="1:24" x14ac:dyDescent="0.25">
      <c r="A91" s="5" t="s">
        <v>181</v>
      </c>
      <c r="B91" s="6" t="e">
        <f t="shared" si="5"/>
        <v>#DIV/0!</v>
      </c>
      <c r="C91" s="6" t="e">
        <f t="shared" si="6"/>
        <v>#DIV/0!</v>
      </c>
      <c r="D91" s="229" t="e">
        <f t="shared" si="7"/>
        <v>#DIV/0!</v>
      </c>
      <c r="E91" s="229" t="e">
        <f t="shared" si="8"/>
        <v>#DIV/0!</v>
      </c>
      <c r="F91" s="229" t="e">
        <f t="shared" si="9"/>
        <v>#DIV/0!</v>
      </c>
      <c r="G91" s="229" t="e">
        <f t="shared" si="10"/>
        <v>#DIV/0!</v>
      </c>
      <c r="H91" s="229" t="e">
        <f t="shared" si="11"/>
        <v>#DIV/0!</v>
      </c>
      <c r="I91" s="6" t="e">
        <f t="shared" si="12"/>
        <v>#DIV/0!</v>
      </c>
      <c r="J91" s="6" t="e">
        <f t="shared" si="13"/>
        <v>#DIV/0!</v>
      </c>
      <c r="K91" s="229" t="e">
        <f t="shared" si="14"/>
        <v>#DIV/0!</v>
      </c>
      <c r="L91" s="7">
        <v>0.53</v>
      </c>
      <c r="M91" s="6" t="e">
        <f t="shared" si="15"/>
        <v>#DIV/0!</v>
      </c>
    </row>
    <row r="92" spans="1:24" x14ac:dyDescent="0.25">
      <c r="A92" s="5" t="s">
        <v>182</v>
      </c>
      <c r="B92" s="6" t="e">
        <f t="shared" si="5"/>
        <v>#DIV/0!</v>
      </c>
      <c r="C92" s="6" t="e">
        <f t="shared" si="6"/>
        <v>#DIV/0!</v>
      </c>
      <c r="D92" s="229" t="e">
        <f t="shared" si="7"/>
        <v>#DIV/0!</v>
      </c>
      <c r="E92" s="229" t="e">
        <f t="shared" si="8"/>
        <v>#DIV/0!</v>
      </c>
      <c r="F92" s="229" t="e">
        <f t="shared" si="9"/>
        <v>#DIV/0!</v>
      </c>
      <c r="G92" s="229" t="e">
        <f t="shared" si="10"/>
        <v>#DIV/0!</v>
      </c>
      <c r="H92" s="229" t="e">
        <f t="shared" si="11"/>
        <v>#DIV/0!</v>
      </c>
      <c r="I92" s="6" t="e">
        <f t="shared" si="12"/>
        <v>#DIV/0!</v>
      </c>
      <c r="J92" s="6" t="e">
        <f t="shared" si="13"/>
        <v>#DIV/0!</v>
      </c>
      <c r="K92" s="229" t="e">
        <f t="shared" si="14"/>
        <v>#DIV/0!</v>
      </c>
      <c r="L92" s="7">
        <v>0.53</v>
      </c>
      <c r="M92" s="6" t="e">
        <f t="shared" si="15"/>
        <v>#DIV/0!</v>
      </c>
    </row>
    <row r="93" spans="1:24" x14ac:dyDescent="0.25">
      <c r="A93" s="5" t="s">
        <v>183</v>
      </c>
      <c r="B93" s="6" t="e">
        <f t="shared" si="5"/>
        <v>#DIV/0!</v>
      </c>
      <c r="C93" s="6" t="e">
        <f t="shared" si="6"/>
        <v>#DIV/0!</v>
      </c>
      <c r="D93" s="229" t="e">
        <f t="shared" si="7"/>
        <v>#DIV/0!</v>
      </c>
      <c r="E93" s="229" t="e">
        <f t="shared" si="8"/>
        <v>#DIV/0!</v>
      </c>
      <c r="F93" s="229" t="e">
        <f t="shared" si="9"/>
        <v>#DIV/0!</v>
      </c>
      <c r="G93" s="229" t="e">
        <f t="shared" si="10"/>
        <v>#DIV/0!</v>
      </c>
      <c r="H93" s="229" t="e">
        <f t="shared" si="11"/>
        <v>#DIV/0!</v>
      </c>
      <c r="I93" s="6" t="e">
        <f t="shared" si="12"/>
        <v>#DIV/0!</v>
      </c>
      <c r="J93" s="6" t="e">
        <f t="shared" si="13"/>
        <v>#DIV/0!</v>
      </c>
      <c r="K93" s="229" t="e">
        <f t="shared" si="14"/>
        <v>#DIV/0!</v>
      </c>
      <c r="L93" s="7">
        <v>0.53</v>
      </c>
      <c r="M93" s="6" t="e">
        <f t="shared" si="15"/>
        <v>#DIV/0!</v>
      </c>
    </row>
    <row r="94" spans="1:24" x14ac:dyDescent="0.25">
      <c r="A94" s="5" t="s">
        <v>184</v>
      </c>
      <c r="B94" s="6" t="e">
        <f t="shared" si="5"/>
        <v>#DIV/0!</v>
      </c>
      <c r="C94" s="6" t="e">
        <f t="shared" si="6"/>
        <v>#DIV/0!</v>
      </c>
      <c r="D94" s="229" t="e">
        <f t="shared" si="7"/>
        <v>#DIV/0!</v>
      </c>
      <c r="E94" s="229" t="e">
        <f t="shared" si="8"/>
        <v>#DIV/0!</v>
      </c>
      <c r="F94" s="229" t="e">
        <f t="shared" si="9"/>
        <v>#DIV/0!</v>
      </c>
      <c r="G94" s="229" t="e">
        <f t="shared" si="10"/>
        <v>#DIV/0!</v>
      </c>
      <c r="H94" s="229" t="e">
        <f t="shared" si="11"/>
        <v>#DIV/0!</v>
      </c>
      <c r="I94" s="6" t="e">
        <f t="shared" si="12"/>
        <v>#DIV/0!</v>
      </c>
      <c r="J94" s="6" t="e">
        <f t="shared" si="13"/>
        <v>#DIV/0!</v>
      </c>
      <c r="K94" s="229" t="e">
        <f t="shared" si="14"/>
        <v>#DIV/0!</v>
      </c>
      <c r="L94" s="7">
        <v>0.53</v>
      </c>
      <c r="M94" s="6" t="e">
        <f t="shared" si="15"/>
        <v>#DIV/0!</v>
      </c>
    </row>
    <row r="95" spans="1:24" x14ac:dyDescent="0.25">
      <c r="A95" s="5" t="s">
        <v>185</v>
      </c>
      <c r="B95" s="6" t="e">
        <f t="shared" si="5"/>
        <v>#DIV/0!</v>
      </c>
      <c r="C95" s="6" t="e">
        <f t="shared" si="6"/>
        <v>#DIV/0!</v>
      </c>
      <c r="D95" s="229" t="e">
        <f t="shared" si="7"/>
        <v>#DIV/0!</v>
      </c>
      <c r="E95" s="229" t="e">
        <f t="shared" si="8"/>
        <v>#DIV/0!</v>
      </c>
      <c r="F95" s="229" t="e">
        <f t="shared" si="9"/>
        <v>#DIV/0!</v>
      </c>
      <c r="G95" s="229" t="e">
        <f t="shared" si="10"/>
        <v>#DIV/0!</v>
      </c>
      <c r="H95" s="229" t="e">
        <f t="shared" si="11"/>
        <v>#DIV/0!</v>
      </c>
      <c r="I95" s="6" t="e">
        <f t="shared" si="12"/>
        <v>#DIV/0!</v>
      </c>
      <c r="J95" s="6" t="e">
        <f t="shared" si="13"/>
        <v>#DIV/0!</v>
      </c>
      <c r="K95" s="229" t="e">
        <f t="shared" si="14"/>
        <v>#DIV/0!</v>
      </c>
      <c r="L95" s="7">
        <v>0.53</v>
      </c>
      <c r="M95" s="6" t="e">
        <f t="shared" si="15"/>
        <v>#DIV/0!</v>
      </c>
    </row>
    <row r="96" spans="1:24" ht="15.75" thickBot="1" x14ac:dyDescent="0.3">
      <c r="A96" s="256" t="s">
        <v>198</v>
      </c>
      <c r="B96" s="239" t="e">
        <f t="shared" si="5"/>
        <v>#DIV/0!</v>
      </c>
      <c r="C96" s="239" t="e">
        <f t="shared" si="6"/>
        <v>#DIV/0!</v>
      </c>
      <c r="D96" s="239" t="e">
        <f t="shared" si="7"/>
        <v>#DIV/0!</v>
      </c>
      <c r="E96" s="239" t="e">
        <f t="shared" si="8"/>
        <v>#DIV/0!</v>
      </c>
      <c r="F96" s="239" t="e">
        <f t="shared" si="9"/>
        <v>#DIV/0!</v>
      </c>
      <c r="G96" s="239" t="e">
        <f t="shared" si="10"/>
        <v>#DIV/0!</v>
      </c>
      <c r="H96" s="239" t="e">
        <f t="shared" si="11"/>
        <v>#DIV/0!</v>
      </c>
      <c r="I96" s="239" t="e">
        <f t="shared" si="12"/>
        <v>#DIV/0!</v>
      </c>
      <c r="J96" s="239" t="e">
        <f t="shared" si="13"/>
        <v>#DIV/0!</v>
      </c>
      <c r="K96" s="239" t="e">
        <f t="shared" si="14"/>
        <v>#DIV/0!</v>
      </c>
      <c r="L96" s="257">
        <v>0.53</v>
      </c>
      <c r="M96" s="239" t="e">
        <f t="shared" si="15"/>
        <v>#DIV/0!</v>
      </c>
    </row>
    <row r="97" spans="1:13" x14ac:dyDescent="0.25">
      <c r="A97" s="258" t="s">
        <v>258</v>
      </c>
      <c r="B97" s="245" t="e">
        <f t="shared" si="5"/>
        <v>#DIV/0!</v>
      </c>
      <c r="C97" s="245" t="e">
        <f t="shared" si="6"/>
        <v>#DIV/0!</v>
      </c>
      <c r="D97" s="245" t="e">
        <f t="shared" si="7"/>
        <v>#DIV/0!</v>
      </c>
      <c r="E97" s="245" t="e">
        <f t="shared" si="8"/>
        <v>#DIV/0!</v>
      </c>
      <c r="F97" s="245" t="e">
        <f t="shared" si="9"/>
        <v>#DIV/0!</v>
      </c>
      <c r="G97" s="245" t="e">
        <f t="shared" si="10"/>
        <v>#DIV/0!</v>
      </c>
      <c r="H97" s="245" t="e">
        <f t="shared" si="11"/>
        <v>#DIV/0!</v>
      </c>
      <c r="I97" s="245" t="e">
        <f t="shared" si="12"/>
        <v>#DIV/0!</v>
      </c>
      <c r="J97" s="245" t="e">
        <f t="shared" si="13"/>
        <v>#DIV/0!</v>
      </c>
      <c r="K97" s="245" t="e">
        <f t="shared" si="14"/>
        <v>#DIV/0!</v>
      </c>
      <c r="L97" s="259">
        <v>0.53</v>
      </c>
      <c r="M97" s="245" t="e">
        <f t="shared" ref="M97:M108" si="16">SUM(B97:L97)</f>
        <v>#DIV/0!</v>
      </c>
    </row>
    <row r="98" spans="1:13" x14ac:dyDescent="0.25">
      <c r="A98" s="5" t="s">
        <v>259</v>
      </c>
      <c r="B98" s="6" t="e">
        <f t="shared" si="5"/>
        <v>#DIV/0!</v>
      </c>
      <c r="C98" s="6" t="e">
        <f t="shared" si="6"/>
        <v>#DIV/0!</v>
      </c>
      <c r="D98" s="229" t="e">
        <f t="shared" si="7"/>
        <v>#DIV/0!</v>
      </c>
      <c r="E98" s="229" t="e">
        <f t="shared" si="8"/>
        <v>#DIV/0!</v>
      </c>
      <c r="F98" s="229" t="e">
        <f t="shared" si="9"/>
        <v>#DIV/0!</v>
      </c>
      <c r="G98" s="229" t="e">
        <f t="shared" si="10"/>
        <v>#DIV/0!</v>
      </c>
      <c r="H98" s="229" t="e">
        <f t="shared" si="11"/>
        <v>#DIV/0!</v>
      </c>
      <c r="I98" s="6" t="e">
        <f t="shared" si="12"/>
        <v>#DIV/0!</v>
      </c>
      <c r="J98" s="6" t="e">
        <f t="shared" si="13"/>
        <v>#DIV/0!</v>
      </c>
      <c r="K98" s="229" t="e">
        <f t="shared" si="14"/>
        <v>#DIV/0!</v>
      </c>
      <c r="L98" s="7">
        <v>0.53</v>
      </c>
      <c r="M98" s="6" t="e">
        <f t="shared" si="16"/>
        <v>#DIV/0!</v>
      </c>
    </row>
    <row r="99" spans="1:13" x14ac:dyDescent="0.25">
      <c r="A99" s="5" t="s">
        <v>260</v>
      </c>
      <c r="B99" s="6" t="e">
        <f t="shared" si="5"/>
        <v>#DIV/0!</v>
      </c>
      <c r="C99" s="6" t="e">
        <f t="shared" si="6"/>
        <v>#DIV/0!</v>
      </c>
      <c r="D99" s="229" t="e">
        <f t="shared" si="7"/>
        <v>#DIV/0!</v>
      </c>
      <c r="E99" s="229" t="e">
        <f t="shared" si="8"/>
        <v>#DIV/0!</v>
      </c>
      <c r="F99" s="229" t="e">
        <f t="shared" si="9"/>
        <v>#DIV/0!</v>
      </c>
      <c r="G99" s="229" t="e">
        <f t="shared" si="10"/>
        <v>#DIV/0!</v>
      </c>
      <c r="H99" s="229" t="e">
        <f t="shared" si="11"/>
        <v>#DIV/0!</v>
      </c>
      <c r="I99" s="6" t="e">
        <f t="shared" si="12"/>
        <v>#DIV/0!</v>
      </c>
      <c r="J99" s="6" t="e">
        <f t="shared" si="13"/>
        <v>#DIV/0!</v>
      </c>
      <c r="K99" s="229" t="e">
        <f t="shared" si="14"/>
        <v>#DIV/0!</v>
      </c>
      <c r="L99" s="7">
        <v>0.53</v>
      </c>
      <c r="M99" s="6" t="e">
        <f t="shared" si="16"/>
        <v>#DIV/0!</v>
      </c>
    </row>
    <row r="100" spans="1:13" x14ac:dyDescent="0.25">
      <c r="A100" s="5" t="s">
        <v>261</v>
      </c>
      <c r="B100" s="6" t="e">
        <f t="shared" si="5"/>
        <v>#DIV/0!</v>
      </c>
      <c r="C100" s="6" t="e">
        <f t="shared" si="6"/>
        <v>#DIV/0!</v>
      </c>
      <c r="D100" s="229" t="e">
        <f t="shared" si="7"/>
        <v>#DIV/0!</v>
      </c>
      <c r="E100" s="229" t="e">
        <f t="shared" si="8"/>
        <v>#DIV/0!</v>
      </c>
      <c r="F100" s="229" t="e">
        <f t="shared" si="9"/>
        <v>#DIV/0!</v>
      </c>
      <c r="G100" s="229" t="e">
        <f t="shared" si="10"/>
        <v>#DIV/0!</v>
      </c>
      <c r="H100" s="229" t="e">
        <f t="shared" si="11"/>
        <v>#DIV/0!</v>
      </c>
      <c r="I100" s="6" t="e">
        <f t="shared" si="12"/>
        <v>#DIV/0!</v>
      </c>
      <c r="J100" s="6" t="e">
        <f t="shared" si="13"/>
        <v>#DIV/0!</v>
      </c>
      <c r="K100" s="229" t="e">
        <f t="shared" si="14"/>
        <v>#DIV/0!</v>
      </c>
      <c r="L100" s="7">
        <v>0.53</v>
      </c>
      <c r="M100" s="6" t="e">
        <f t="shared" si="16"/>
        <v>#DIV/0!</v>
      </c>
    </row>
    <row r="101" spans="1:13" x14ac:dyDescent="0.25">
      <c r="A101" s="5" t="s">
        <v>262</v>
      </c>
      <c r="B101" s="6" t="e">
        <f t="shared" si="5"/>
        <v>#DIV/0!</v>
      </c>
      <c r="C101" s="6" t="e">
        <f t="shared" si="6"/>
        <v>#DIV/0!</v>
      </c>
      <c r="D101" s="229" t="e">
        <f t="shared" si="7"/>
        <v>#DIV/0!</v>
      </c>
      <c r="E101" s="229" t="e">
        <f t="shared" si="8"/>
        <v>#DIV/0!</v>
      </c>
      <c r="F101" s="229" t="e">
        <f t="shared" si="9"/>
        <v>#DIV/0!</v>
      </c>
      <c r="G101" s="229" t="e">
        <f t="shared" si="10"/>
        <v>#DIV/0!</v>
      </c>
      <c r="H101" s="229" t="e">
        <f t="shared" si="11"/>
        <v>#DIV/0!</v>
      </c>
      <c r="I101" s="6" t="e">
        <f t="shared" si="12"/>
        <v>#DIV/0!</v>
      </c>
      <c r="J101" s="6" t="e">
        <f t="shared" si="13"/>
        <v>#DIV/0!</v>
      </c>
      <c r="K101" s="229" t="e">
        <f t="shared" si="14"/>
        <v>#DIV/0!</v>
      </c>
      <c r="L101" s="7">
        <v>0.53</v>
      </c>
      <c r="M101" s="6" t="e">
        <f t="shared" si="16"/>
        <v>#DIV/0!</v>
      </c>
    </row>
    <row r="102" spans="1:13" x14ac:dyDescent="0.25">
      <c r="A102" s="5" t="s">
        <v>263</v>
      </c>
      <c r="B102" s="6" t="e">
        <f t="shared" si="5"/>
        <v>#DIV/0!</v>
      </c>
      <c r="C102" s="6" t="e">
        <f t="shared" si="6"/>
        <v>#DIV/0!</v>
      </c>
      <c r="D102" s="229" t="e">
        <f t="shared" si="7"/>
        <v>#DIV/0!</v>
      </c>
      <c r="E102" s="229" t="e">
        <f t="shared" si="8"/>
        <v>#DIV/0!</v>
      </c>
      <c r="F102" s="229" t="e">
        <f t="shared" si="9"/>
        <v>#DIV/0!</v>
      </c>
      <c r="G102" s="229" t="e">
        <f t="shared" si="10"/>
        <v>#DIV/0!</v>
      </c>
      <c r="H102" s="229" t="e">
        <f t="shared" si="11"/>
        <v>#DIV/0!</v>
      </c>
      <c r="I102" s="6" t="e">
        <f t="shared" si="12"/>
        <v>#DIV/0!</v>
      </c>
      <c r="J102" s="6" t="e">
        <f t="shared" si="13"/>
        <v>#DIV/0!</v>
      </c>
      <c r="K102" s="229" t="e">
        <f t="shared" si="14"/>
        <v>#DIV/0!</v>
      </c>
      <c r="L102" s="7">
        <v>0.53</v>
      </c>
      <c r="M102" s="6" t="e">
        <f t="shared" si="16"/>
        <v>#DIV/0!</v>
      </c>
    </row>
    <row r="103" spans="1:13" x14ac:dyDescent="0.25">
      <c r="A103" s="5" t="s">
        <v>264</v>
      </c>
      <c r="B103" s="6" t="e">
        <f t="shared" si="5"/>
        <v>#DIV/0!</v>
      </c>
      <c r="C103" s="6" t="e">
        <f t="shared" si="6"/>
        <v>#DIV/0!</v>
      </c>
      <c r="D103" s="229" t="e">
        <f t="shared" si="7"/>
        <v>#DIV/0!</v>
      </c>
      <c r="E103" s="229" t="e">
        <f t="shared" si="8"/>
        <v>#DIV/0!</v>
      </c>
      <c r="F103" s="229" t="e">
        <f t="shared" si="9"/>
        <v>#DIV/0!</v>
      </c>
      <c r="G103" s="229" t="e">
        <f t="shared" si="10"/>
        <v>#DIV/0!</v>
      </c>
      <c r="H103" s="229" t="e">
        <f t="shared" si="11"/>
        <v>#DIV/0!</v>
      </c>
      <c r="I103" s="6" t="e">
        <f t="shared" si="12"/>
        <v>#DIV/0!</v>
      </c>
      <c r="J103" s="6" t="e">
        <f t="shared" si="13"/>
        <v>#DIV/0!</v>
      </c>
      <c r="K103" s="229" t="e">
        <f t="shared" si="14"/>
        <v>#DIV/0!</v>
      </c>
      <c r="L103" s="7">
        <v>0.53</v>
      </c>
      <c r="M103" s="6" t="e">
        <f t="shared" si="16"/>
        <v>#DIV/0!</v>
      </c>
    </row>
    <row r="104" spans="1:13" x14ac:dyDescent="0.25">
      <c r="A104" s="5" t="s">
        <v>265</v>
      </c>
      <c r="B104" s="6" t="e">
        <f t="shared" si="5"/>
        <v>#DIV/0!</v>
      </c>
      <c r="C104" s="6" t="e">
        <f t="shared" si="6"/>
        <v>#DIV/0!</v>
      </c>
      <c r="D104" s="229" t="e">
        <f t="shared" si="7"/>
        <v>#DIV/0!</v>
      </c>
      <c r="E104" s="229" t="e">
        <f t="shared" si="8"/>
        <v>#DIV/0!</v>
      </c>
      <c r="F104" s="229" t="e">
        <f t="shared" si="9"/>
        <v>#DIV/0!</v>
      </c>
      <c r="G104" s="229" t="e">
        <f t="shared" si="10"/>
        <v>#DIV/0!</v>
      </c>
      <c r="H104" s="229" t="e">
        <f t="shared" si="11"/>
        <v>#DIV/0!</v>
      </c>
      <c r="I104" s="6" t="e">
        <f t="shared" si="12"/>
        <v>#DIV/0!</v>
      </c>
      <c r="J104" s="6" t="e">
        <f t="shared" si="13"/>
        <v>#DIV/0!</v>
      </c>
      <c r="K104" s="229" t="e">
        <f t="shared" si="14"/>
        <v>#DIV/0!</v>
      </c>
      <c r="L104" s="7">
        <v>0.53</v>
      </c>
      <c r="M104" s="6" t="e">
        <f t="shared" si="16"/>
        <v>#DIV/0!</v>
      </c>
    </row>
    <row r="105" spans="1:13" x14ac:dyDescent="0.25">
      <c r="A105" s="5" t="s">
        <v>266</v>
      </c>
      <c r="B105" s="6" t="e">
        <f t="shared" si="5"/>
        <v>#DIV/0!</v>
      </c>
      <c r="C105" s="6" t="e">
        <f t="shared" si="6"/>
        <v>#DIV/0!</v>
      </c>
      <c r="D105" s="229" t="e">
        <f t="shared" si="7"/>
        <v>#DIV/0!</v>
      </c>
      <c r="E105" s="229" t="e">
        <f t="shared" si="8"/>
        <v>#DIV/0!</v>
      </c>
      <c r="F105" s="229" t="e">
        <f t="shared" si="9"/>
        <v>#DIV/0!</v>
      </c>
      <c r="G105" s="229" t="e">
        <f t="shared" si="10"/>
        <v>#DIV/0!</v>
      </c>
      <c r="H105" s="229" t="e">
        <f t="shared" si="11"/>
        <v>#DIV/0!</v>
      </c>
      <c r="I105" s="6" t="e">
        <f t="shared" si="12"/>
        <v>#DIV/0!</v>
      </c>
      <c r="J105" s="6" t="e">
        <f t="shared" si="13"/>
        <v>#DIV/0!</v>
      </c>
      <c r="K105" s="229" t="e">
        <f t="shared" si="14"/>
        <v>#DIV/0!</v>
      </c>
      <c r="L105" s="7">
        <v>0.53</v>
      </c>
      <c r="M105" s="6" t="e">
        <f t="shared" si="16"/>
        <v>#DIV/0!</v>
      </c>
    </row>
    <row r="106" spans="1:13" x14ac:dyDescent="0.25">
      <c r="A106" s="5" t="s">
        <v>267</v>
      </c>
      <c r="B106" s="6" t="e">
        <f t="shared" si="5"/>
        <v>#DIV/0!</v>
      </c>
      <c r="C106" s="6" t="e">
        <f t="shared" si="6"/>
        <v>#DIV/0!</v>
      </c>
      <c r="D106" s="229" t="e">
        <f t="shared" si="7"/>
        <v>#DIV/0!</v>
      </c>
      <c r="E106" s="229" t="e">
        <f t="shared" si="8"/>
        <v>#DIV/0!</v>
      </c>
      <c r="F106" s="229" t="e">
        <f t="shared" si="9"/>
        <v>#DIV/0!</v>
      </c>
      <c r="G106" s="229" t="e">
        <f t="shared" si="10"/>
        <v>#DIV/0!</v>
      </c>
      <c r="H106" s="229" t="e">
        <f t="shared" si="11"/>
        <v>#DIV/0!</v>
      </c>
      <c r="I106" s="6" t="e">
        <f t="shared" si="12"/>
        <v>#DIV/0!</v>
      </c>
      <c r="J106" s="6" t="e">
        <f t="shared" si="13"/>
        <v>#DIV/0!</v>
      </c>
      <c r="K106" s="229" t="e">
        <f t="shared" si="14"/>
        <v>#DIV/0!</v>
      </c>
      <c r="L106" s="7">
        <v>0.53</v>
      </c>
      <c r="M106" s="6" t="e">
        <f t="shared" si="16"/>
        <v>#DIV/0!</v>
      </c>
    </row>
    <row r="107" spans="1:13" x14ac:dyDescent="0.25">
      <c r="A107" s="5" t="s">
        <v>268</v>
      </c>
      <c r="B107" s="6" t="e">
        <f t="shared" si="5"/>
        <v>#DIV/0!</v>
      </c>
      <c r="C107" s="6" t="e">
        <f t="shared" si="6"/>
        <v>#DIV/0!</v>
      </c>
      <c r="D107" s="229" t="e">
        <f t="shared" si="7"/>
        <v>#DIV/0!</v>
      </c>
      <c r="E107" s="229" t="e">
        <f t="shared" si="8"/>
        <v>#DIV/0!</v>
      </c>
      <c r="F107" s="229" t="e">
        <f t="shared" si="9"/>
        <v>#DIV/0!</v>
      </c>
      <c r="G107" s="229" t="e">
        <f t="shared" si="10"/>
        <v>#DIV/0!</v>
      </c>
      <c r="H107" s="229" t="e">
        <f t="shared" si="11"/>
        <v>#DIV/0!</v>
      </c>
      <c r="I107" s="6" t="e">
        <f t="shared" si="12"/>
        <v>#DIV/0!</v>
      </c>
      <c r="J107" s="6" t="e">
        <f t="shared" si="13"/>
        <v>#DIV/0!</v>
      </c>
      <c r="K107" s="229" t="e">
        <f t="shared" si="14"/>
        <v>#DIV/0!</v>
      </c>
      <c r="L107" s="7">
        <v>0.53</v>
      </c>
      <c r="M107" s="6" t="e">
        <f t="shared" si="16"/>
        <v>#DIV/0!</v>
      </c>
    </row>
    <row r="108" spans="1:13" ht="15.75" thickBot="1" x14ac:dyDescent="0.3">
      <c r="A108" s="256" t="s">
        <v>269</v>
      </c>
      <c r="B108" s="6" t="e">
        <f t="shared" si="5"/>
        <v>#DIV/0!</v>
      </c>
      <c r="C108" s="6" t="e">
        <f t="shared" si="6"/>
        <v>#DIV/0!</v>
      </c>
      <c r="D108" s="229" t="e">
        <f t="shared" si="7"/>
        <v>#DIV/0!</v>
      </c>
      <c r="E108" s="229" t="e">
        <f t="shared" si="8"/>
        <v>#DIV/0!</v>
      </c>
      <c r="F108" s="229" t="e">
        <f t="shared" si="9"/>
        <v>#DIV/0!</v>
      </c>
      <c r="G108" s="229" t="e">
        <f t="shared" si="10"/>
        <v>#DIV/0!</v>
      </c>
      <c r="H108" s="229" t="e">
        <f t="shared" si="11"/>
        <v>#DIV/0!</v>
      </c>
      <c r="I108" s="6" t="e">
        <f t="shared" si="12"/>
        <v>#DIV/0!</v>
      </c>
      <c r="J108" s="6" t="e">
        <f t="shared" si="13"/>
        <v>#DIV/0!</v>
      </c>
      <c r="K108" s="229" t="e">
        <f t="shared" si="14"/>
        <v>#DIV/0!</v>
      </c>
      <c r="L108" s="7">
        <v>0.53</v>
      </c>
      <c r="M108" s="6" t="e">
        <f t="shared" si="16"/>
        <v>#DIV/0!</v>
      </c>
    </row>
    <row r="109" spans="1:13" x14ac:dyDescent="0.25">
      <c r="A109" s="258" t="s">
        <v>272</v>
      </c>
      <c r="B109" s="245" t="e">
        <f t="shared" si="5"/>
        <v>#DIV/0!</v>
      </c>
      <c r="C109" s="245" t="e">
        <f t="shared" si="6"/>
        <v>#DIV/0!</v>
      </c>
      <c r="D109" s="245" t="e">
        <f t="shared" si="7"/>
        <v>#DIV/0!</v>
      </c>
      <c r="E109" s="245" t="e">
        <f t="shared" si="8"/>
        <v>#DIV/0!</v>
      </c>
      <c r="F109" s="245" t="e">
        <f t="shared" si="9"/>
        <v>#DIV/0!</v>
      </c>
      <c r="G109" s="245" t="e">
        <f t="shared" si="10"/>
        <v>#DIV/0!</v>
      </c>
      <c r="H109" s="245" t="e">
        <f t="shared" si="11"/>
        <v>#DIV/0!</v>
      </c>
      <c r="I109" s="245" t="e">
        <f t="shared" si="12"/>
        <v>#DIV/0!</v>
      </c>
      <c r="J109" s="245" t="e">
        <f t="shared" si="13"/>
        <v>#DIV/0!</v>
      </c>
      <c r="K109" s="245" t="e">
        <f t="shared" si="14"/>
        <v>#DIV/0!</v>
      </c>
      <c r="L109" s="259">
        <v>0.53</v>
      </c>
      <c r="M109" s="245" t="e">
        <f t="shared" ref="M109:M120" si="17">SUM(B109:L109)</f>
        <v>#DIV/0!</v>
      </c>
    </row>
    <row r="110" spans="1:13" x14ac:dyDescent="0.25">
      <c r="A110" s="5" t="s">
        <v>273</v>
      </c>
      <c r="B110" s="6" t="e">
        <f t="shared" si="5"/>
        <v>#DIV/0!</v>
      </c>
      <c r="C110" s="6" t="e">
        <f t="shared" si="6"/>
        <v>#DIV/0!</v>
      </c>
      <c r="D110" s="229" t="e">
        <f t="shared" si="7"/>
        <v>#DIV/0!</v>
      </c>
      <c r="E110" s="229" t="e">
        <f t="shared" si="8"/>
        <v>#DIV/0!</v>
      </c>
      <c r="F110" s="229" t="e">
        <f t="shared" si="9"/>
        <v>#DIV/0!</v>
      </c>
      <c r="G110" s="229" t="e">
        <f t="shared" si="10"/>
        <v>#DIV/0!</v>
      </c>
      <c r="H110" s="229" t="e">
        <f t="shared" si="11"/>
        <v>#DIV/0!</v>
      </c>
      <c r="I110" s="6" t="e">
        <f t="shared" si="12"/>
        <v>#DIV/0!</v>
      </c>
      <c r="J110" s="6" t="e">
        <f t="shared" si="13"/>
        <v>#DIV/0!</v>
      </c>
      <c r="K110" s="229" t="e">
        <f t="shared" si="14"/>
        <v>#DIV/0!</v>
      </c>
      <c r="L110" s="7">
        <v>0.53</v>
      </c>
      <c r="M110" s="6" t="e">
        <f t="shared" si="17"/>
        <v>#DIV/0!</v>
      </c>
    </row>
    <row r="111" spans="1:13" x14ac:dyDescent="0.25">
      <c r="A111" s="5" t="s">
        <v>271</v>
      </c>
      <c r="B111" s="6" t="e">
        <f t="shared" si="5"/>
        <v>#DIV/0!</v>
      </c>
      <c r="C111" s="6" t="e">
        <f t="shared" si="6"/>
        <v>#DIV/0!</v>
      </c>
      <c r="D111" s="229" t="e">
        <f t="shared" si="7"/>
        <v>#DIV/0!</v>
      </c>
      <c r="E111" s="229" t="e">
        <f t="shared" si="8"/>
        <v>#DIV/0!</v>
      </c>
      <c r="F111" s="229" t="e">
        <f t="shared" si="9"/>
        <v>#DIV/0!</v>
      </c>
      <c r="G111" s="229" t="e">
        <f t="shared" si="10"/>
        <v>#DIV/0!</v>
      </c>
      <c r="H111" s="229" t="e">
        <f t="shared" si="11"/>
        <v>#DIV/0!</v>
      </c>
      <c r="I111" s="6" t="e">
        <f t="shared" si="12"/>
        <v>#DIV/0!</v>
      </c>
      <c r="J111" s="6" t="e">
        <f t="shared" si="13"/>
        <v>#DIV/0!</v>
      </c>
      <c r="K111" s="229" t="e">
        <f t="shared" si="14"/>
        <v>#DIV/0!</v>
      </c>
      <c r="L111" s="7">
        <v>0.53</v>
      </c>
      <c r="M111" s="6" t="e">
        <f t="shared" si="17"/>
        <v>#DIV/0!</v>
      </c>
    </row>
    <row r="112" spans="1:13" x14ac:dyDescent="0.25">
      <c r="A112" s="5" t="s">
        <v>274</v>
      </c>
      <c r="B112" s="6" t="e">
        <f t="shared" si="5"/>
        <v>#DIV/0!</v>
      </c>
      <c r="C112" s="6" t="e">
        <f t="shared" si="6"/>
        <v>#DIV/0!</v>
      </c>
      <c r="D112" s="229" t="e">
        <f t="shared" si="7"/>
        <v>#DIV/0!</v>
      </c>
      <c r="E112" s="229" t="e">
        <f t="shared" si="8"/>
        <v>#DIV/0!</v>
      </c>
      <c r="F112" s="229" t="e">
        <f t="shared" si="9"/>
        <v>#DIV/0!</v>
      </c>
      <c r="G112" s="229" t="e">
        <f t="shared" si="10"/>
        <v>#DIV/0!</v>
      </c>
      <c r="H112" s="229" t="e">
        <f t="shared" si="11"/>
        <v>#DIV/0!</v>
      </c>
      <c r="I112" s="6" t="e">
        <f t="shared" si="12"/>
        <v>#DIV/0!</v>
      </c>
      <c r="J112" s="6" t="e">
        <f t="shared" si="13"/>
        <v>#DIV/0!</v>
      </c>
      <c r="K112" s="229" t="e">
        <f t="shared" si="14"/>
        <v>#DIV/0!</v>
      </c>
      <c r="L112" s="7">
        <v>0.53</v>
      </c>
      <c r="M112" s="6" t="e">
        <f t="shared" si="17"/>
        <v>#DIV/0!</v>
      </c>
    </row>
    <row r="113" spans="1:13" x14ac:dyDescent="0.25">
      <c r="A113" s="5" t="s">
        <v>275</v>
      </c>
      <c r="B113" s="6" t="e">
        <f t="shared" si="5"/>
        <v>#DIV/0!</v>
      </c>
      <c r="C113" s="6" t="e">
        <f t="shared" si="6"/>
        <v>#DIV/0!</v>
      </c>
      <c r="D113" s="229" t="e">
        <f t="shared" si="7"/>
        <v>#DIV/0!</v>
      </c>
      <c r="E113" s="229" t="e">
        <f t="shared" si="8"/>
        <v>#DIV/0!</v>
      </c>
      <c r="F113" s="229" t="e">
        <f t="shared" si="9"/>
        <v>#DIV/0!</v>
      </c>
      <c r="G113" s="229" t="e">
        <f t="shared" si="10"/>
        <v>#DIV/0!</v>
      </c>
      <c r="H113" s="229" t="e">
        <f t="shared" si="11"/>
        <v>#DIV/0!</v>
      </c>
      <c r="I113" s="6" t="e">
        <f t="shared" si="12"/>
        <v>#DIV/0!</v>
      </c>
      <c r="J113" s="6" t="e">
        <f t="shared" si="13"/>
        <v>#DIV/0!</v>
      </c>
      <c r="K113" s="229" t="e">
        <f t="shared" si="14"/>
        <v>#DIV/0!</v>
      </c>
      <c r="L113" s="7">
        <v>0.53</v>
      </c>
      <c r="M113" s="6" t="e">
        <f t="shared" si="17"/>
        <v>#DIV/0!</v>
      </c>
    </row>
    <row r="114" spans="1:13" x14ac:dyDescent="0.25">
      <c r="A114" s="5" t="s">
        <v>276</v>
      </c>
      <c r="B114" s="6" t="e">
        <f t="shared" si="5"/>
        <v>#DIV/0!</v>
      </c>
      <c r="C114" s="6" t="e">
        <f t="shared" si="6"/>
        <v>#DIV/0!</v>
      </c>
      <c r="D114" s="229" t="e">
        <f t="shared" si="7"/>
        <v>#DIV/0!</v>
      </c>
      <c r="E114" s="229" t="e">
        <f t="shared" si="8"/>
        <v>#DIV/0!</v>
      </c>
      <c r="F114" s="229" t="e">
        <f t="shared" si="9"/>
        <v>#DIV/0!</v>
      </c>
      <c r="G114" s="229" t="e">
        <f t="shared" si="10"/>
        <v>#DIV/0!</v>
      </c>
      <c r="H114" s="229" t="e">
        <f t="shared" si="11"/>
        <v>#DIV/0!</v>
      </c>
      <c r="I114" s="6" t="e">
        <f t="shared" si="12"/>
        <v>#DIV/0!</v>
      </c>
      <c r="J114" s="6" t="e">
        <f t="shared" si="13"/>
        <v>#DIV/0!</v>
      </c>
      <c r="K114" s="229" t="e">
        <f t="shared" si="14"/>
        <v>#DIV/0!</v>
      </c>
      <c r="L114" s="7">
        <v>0.53</v>
      </c>
      <c r="M114" s="6" t="e">
        <f t="shared" si="17"/>
        <v>#DIV/0!</v>
      </c>
    </row>
    <row r="115" spans="1:13" x14ac:dyDescent="0.25">
      <c r="A115" s="5" t="s">
        <v>277</v>
      </c>
      <c r="B115" s="6" t="e">
        <f t="shared" si="5"/>
        <v>#DIV/0!</v>
      </c>
      <c r="C115" s="6" t="e">
        <f t="shared" si="6"/>
        <v>#DIV/0!</v>
      </c>
      <c r="D115" s="229" t="e">
        <f t="shared" si="7"/>
        <v>#DIV/0!</v>
      </c>
      <c r="E115" s="229" t="e">
        <f t="shared" si="8"/>
        <v>#DIV/0!</v>
      </c>
      <c r="F115" s="229" t="e">
        <f t="shared" si="9"/>
        <v>#DIV/0!</v>
      </c>
      <c r="G115" s="229" t="e">
        <f t="shared" si="10"/>
        <v>#DIV/0!</v>
      </c>
      <c r="H115" s="229" t="e">
        <f t="shared" si="11"/>
        <v>#DIV/0!</v>
      </c>
      <c r="I115" s="6" t="e">
        <f t="shared" si="12"/>
        <v>#DIV/0!</v>
      </c>
      <c r="J115" s="6" t="e">
        <f t="shared" si="13"/>
        <v>#DIV/0!</v>
      </c>
      <c r="K115" s="229" t="e">
        <f t="shared" si="14"/>
        <v>#DIV/0!</v>
      </c>
      <c r="L115" s="7">
        <v>0.53</v>
      </c>
      <c r="M115" s="6" t="e">
        <f t="shared" si="17"/>
        <v>#DIV/0!</v>
      </c>
    </row>
    <row r="116" spans="1:13" x14ac:dyDescent="0.25">
      <c r="A116" s="5" t="s">
        <v>278</v>
      </c>
      <c r="B116" s="6" t="e">
        <f t="shared" si="5"/>
        <v>#DIV/0!</v>
      </c>
      <c r="C116" s="6" t="e">
        <f t="shared" si="6"/>
        <v>#DIV/0!</v>
      </c>
      <c r="D116" s="229" t="e">
        <f t="shared" si="7"/>
        <v>#DIV/0!</v>
      </c>
      <c r="E116" s="229" t="e">
        <f t="shared" si="8"/>
        <v>#DIV/0!</v>
      </c>
      <c r="F116" s="229" t="e">
        <f t="shared" si="9"/>
        <v>#DIV/0!</v>
      </c>
      <c r="G116" s="229" t="e">
        <f t="shared" si="10"/>
        <v>#DIV/0!</v>
      </c>
      <c r="H116" s="229" t="e">
        <f t="shared" si="11"/>
        <v>#DIV/0!</v>
      </c>
      <c r="I116" s="6" t="e">
        <f t="shared" si="12"/>
        <v>#DIV/0!</v>
      </c>
      <c r="J116" s="6" t="e">
        <f t="shared" si="13"/>
        <v>#DIV/0!</v>
      </c>
      <c r="K116" s="229" t="e">
        <f t="shared" si="14"/>
        <v>#DIV/0!</v>
      </c>
      <c r="L116" s="7">
        <v>0.53</v>
      </c>
      <c r="M116" s="6" t="e">
        <f t="shared" si="17"/>
        <v>#DIV/0!</v>
      </c>
    </row>
    <row r="117" spans="1:13" x14ac:dyDescent="0.25">
      <c r="A117" s="5" t="s">
        <v>279</v>
      </c>
      <c r="B117" s="6" t="e">
        <f t="shared" si="5"/>
        <v>#DIV/0!</v>
      </c>
      <c r="C117" s="6" t="e">
        <f t="shared" si="6"/>
        <v>#DIV/0!</v>
      </c>
      <c r="D117" s="229" t="e">
        <f t="shared" si="7"/>
        <v>#DIV/0!</v>
      </c>
      <c r="E117" s="229" t="e">
        <f t="shared" si="8"/>
        <v>#DIV/0!</v>
      </c>
      <c r="F117" s="229" t="e">
        <f t="shared" si="9"/>
        <v>#DIV/0!</v>
      </c>
      <c r="G117" s="229" t="e">
        <f t="shared" si="10"/>
        <v>#DIV/0!</v>
      </c>
      <c r="H117" s="229" t="e">
        <f t="shared" si="11"/>
        <v>#DIV/0!</v>
      </c>
      <c r="I117" s="6" t="e">
        <f t="shared" si="12"/>
        <v>#DIV/0!</v>
      </c>
      <c r="J117" s="6" t="e">
        <f t="shared" si="13"/>
        <v>#DIV/0!</v>
      </c>
      <c r="K117" s="229" t="e">
        <f t="shared" si="14"/>
        <v>#DIV/0!</v>
      </c>
      <c r="L117" s="7">
        <v>0.53</v>
      </c>
      <c r="M117" s="6" t="e">
        <f t="shared" si="17"/>
        <v>#DIV/0!</v>
      </c>
    </row>
    <row r="118" spans="1:13" x14ac:dyDescent="0.25">
      <c r="A118" s="5" t="s">
        <v>280</v>
      </c>
      <c r="B118" s="6" t="e">
        <f t="shared" si="5"/>
        <v>#DIV/0!</v>
      </c>
      <c r="C118" s="6" t="e">
        <f t="shared" si="6"/>
        <v>#DIV/0!</v>
      </c>
      <c r="D118" s="229" t="e">
        <f t="shared" si="7"/>
        <v>#DIV/0!</v>
      </c>
      <c r="E118" s="229" t="e">
        <f t="shared" si="8"/>
        <v>#DIV/0!</v>
      </c>
      <c r="F118" s="229" t="e">
        <f t="shared" si="9"/>
        <v>#DIV/0!</v>
      </c>
      <c r="G118" s="229" t="e">
        <f t="shared" si="10"/>
        <v>#DIV/0!</v>
      </c>
      <c r="H118" s="229" t="e">
        <f t="shared" si="11"/>
        <v>#DIV/0!</v>
      </c>
      <c r="I118" s="6" t="e">
        <f t="shared" si="12"/>
        <v>#DIV/0!</v>
      </c>
      <c r="J118" s="6" t="e">
        <f t="shared" si="13"/>
        <v>#DIV/0!</v>
      </c>
      <c r="K118" s="229" t="e">
        <f t="shared" si="14"/>
        <v>#DIV/0!</v>
      </c>
      <c r="L118" s="7">
        <v>0.53</v>
      </c>
      <c r="M118" s="6" t="e">
        <f t="shared" si="17"/>
        <v>#DIV/0!</v>
      </c>
    </row>
    <row r="119" spans="1:13" x14ac:dyDescent="0.25">
      <c r="A119" s="5" t="s">
        <v>281</v>
      </c>
      <c r="B119" s="6" t="e">
        <f t="shared" si="5"/>
        <v>#DIV/0!</v>
      </c>
      <c r="C119" s="6" t="e">
        <f t="shared" si="6"/>
        <v>#DIV/0!</v>
      </c>
      <c r="D119" s="229" t="e">
        <f t="shared" si="7"/>
        <v>#DIV/0!</v>
      </c>
      <c r="E119" s="229" t="e">
        <f t="shared" si="8"/>
        <v>#DIV/0!</v>
      </c>
      <c r="F119" s="229" t="e">
        <f t="shared" si="9"/>
        <v>#DIV/0!</v>
      </c>
      <c r="G119" s="229" t="e">
        <f t="shared" si="10"/>
        <v>#DIV/0!</v>
      </c>
      <c r="H119" s="229" t="e">
        <f t="shared" si="11"/>
        <v>#DIV/0!</v>
      </c>
      <c r="I119" s="6" t="e">
        <f t="shared" si="12"/>
        <v>#DIV/0!</v>
      </c>
      <c r="J119" s="6" t="e">
        <f t="shared" si="13"/>
        <v>#DIV/0!</v>
      </c>
      <c r="K119" s="229" t="e">
        <f t="shared" si="14"/>
        <v>#DIV/0!</v>
      </c>
      <c r="L119" s="7">
        <v>0.53</v>
      </c>
      <c r="M119" s="6" t="e">
        <f t="shared" si="17"/>
        <v>#DIV/0!</v>
      </c>
    </row>
    <row r="120" spans="1:13" x14ac:dyDescent="0.25">
      <c r="A120" s="256" t="s">
        <v>282</v>
      </c>
      <c r="B120" s="6" t="e">
        <f t="shared" si="5"/>
        <v>#DIV/0!</v>
      </c>
      <c r="C120" s="6" t="e">
        <f t="shared" si="6"/>
        <v>#DIV/0!</v>
      </c>
      <c r="D120" s="229" t="e">
        <f t="shared" si="7"/>
        <v>#DIV/0!</v>
      </c>
      <c r="E120" s="229" t="e">
        <f t="shared" si="8"/>
        <v>#DIV/0!</v>
      </c>
      <c r="F120" s="229" t="e">
        <f t="shared" si="9"/>
        <v>#DIV/0!</v>
      </c>
      <c r="G120" s="229" t="e">
        <f t="shared" si="10"/>
        <v>#DIV/0!</v>
      </c>
      <c r="H120" s="229" t="e">
        <f t="shared" si="11"/>
        <v>#DIV/0!</v>
      </c>
      <c r="I120" s="6" t="e">
        <f t="shared" si="12"/>
        <v>#DIV/0!</v>
      </c>
      <c r="J120" s="6" t="e">
        <f t="shared" si="13"/>
        <v>#DIV/0!</v>
      </c>
      <c r="K120" s="229" t="e">
        <f t="shared" si="14"/>
        <v>#DIV/0!</v>
      </c>
      <c r="L120" s="7">
        <v>0.53</v>
      </c>
      <c r="M120" s="6" t="e">
        <f t="shared" si="17"/>
        <v>#DIV/0!</v>
      </c>
    </row>
  </sheetData>
  <sheetProtection algorithmName="SHA-512" hashValue="FnHbP434sWOuLSGSfiddQWhDScoxdzz6VLleAXhMl1k645xF6W+j/3Ttg2Zkzh9jQaw77cm8TjVqgrc9SxjWYw==" saltValue="krY7YEi3kgOryBAjdodykw==" spinCount="100000" sheet="1" objects="1" scenarios="1"/>
  <mergeCells count="20">
    <mergeCell ref="B4:W4"/>
    <mergeCell ref="T69:X69"/>
    <mergeCell ref="T19:X19"/>
    <mergeCell ref="G7:H7"/>
    <mergeCell ref="G9:H9"/>
    <mergeCell ref="S15:X17"/>
    <mergeCell ref="W11:AA12"/>
    <mergeCell ref="Z21:AM21"/>
    <mergeCell ref="Z22:AM22"/>
    <mergeCell ref="Z23:AM23"/>
    <mergeCell ref="T80:X84"/>
    <mergeCell ref="T73:V73"/>
    <mergeCell ref="W73:X73"/>
    <mergeCell ref="T74:X78"/>
    <mergeCell ref="W70:X70"/>
    <mergeCell ref="T71:V71"/>
    <mergeCell ref="W71:X71"/>
    <mergeCell ref="T72:V72"/>
    <mergeCell ref="W72:X72"/>
    <mergeCell ref="T70:V70"/>
  </mergeCells>
  <phoneticPr fontId="9" type="noConversion"/>
  <pageMargins left="0.70866141732283472" right="0.70866141732283472" top="0.59055118110236227" bottom="0.59055118110236227" header="0.31496062992125984" footer="0.31496062992125984"/>
  <pageSetup paperSize="8"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X69"/>
  <sheetViews>
    <sheetView topLeftCell="A14" workbookViewId="0">
      <selection activeCell="I44" sqref="I44"/>
    </sheetView>
  </sheetViews>
  <sheetFormatPr baseColWidth="10" defaultRowHeight="15" x14ac:dyDescent="0.25"/>
  <cols>
    <col min="10" max="10" width="11.85546875" bestFit="1" customWidth="1"/>
    <col min="24" max="24" width="16.42578125" bestFit="1" customWidth="1"/>
  </cols>
  <sheetData>
    <row r="2" spans="2:24" x14ac:dyDescent="0.25">
      <c r="D2" s="55" t="s">
        <v>105</v>
      </c>
      <c r="E2" s="55"/>
      <c r="F2" s="55"/>
      <c r="G2" s="55"/>
      <c r="H2" s="55"/>
      <c r="I2" s="55"/>
      <c r="J2" s="55"/>
      <c r="K2" s="55"/>
      <c r="T2" s="42" t="s">
        <v>102</v>
      </c>
      <c r="U2" s="42"/>
      <c r="V2" s="42"/>
      <c r="W2" s="42"/>
      <c r="X2" s="42"/>
    </row>
    <row r="3" spans="2:24" x14ac:dyDescent="0.25">
      <c r="D3" s="55"/>
      <c r="E3" s="55"/>
      <c r="F3" s="55"/>
      <c r="G3" s="55"/>
      <c r="H3" s="55"/>
      <c r="I3" s="55"/>
      <c r="J3" s="55"/>
      <c r="K3" s="55"/>
    </row>
    <row r="4" spans="2:24" x14ac:dyDescent="0.25">
      <c r="D4" s="84">
        <f>' DATOS Y PROCEDENCIA'!H2</f>
        <v>0</v>
      </c>
      <c r="E4" s="55"/>
      <c r="F4" s="55"/>
      <c r="G4" s="55"/>
      <c r="H4" s="55"/>
      <c r="I4" s="55"/>
      <c r="J4" s="55"/>
      <c r="K4" s="55"/>
      <c r="T4" t="s">
        <v>100</v>
      </c>
      <c r="U4">
        <f>CERTIFICACIONES!D5</f>
        <v>15</v>
      </c>
    </row>
    <row r="5" spans="2:24" x14ac:dyDescent="0.25">
      <c r="T5" t="s">
        <v>101</v>
      </c>
      <c r="U5" s="41">
        <f>CERTIFICACIONES!D6</f>
        <v>6</v>
      </c>
    </row>
    <row r="6" spans="2:24" x14ac:dyDescent="0.25">
      <c r="D6" s="54" t="s">
        <v>106</v>
      </c>
      <c r="E6" s="54"/>
      <c r="F6" s="233"/>
      <c r="U6">
        <f>SUM(U4:U5)</f>
        <v>21</v>
      </c>
    </row>
    <row r="7" spans="2:24" ht="15.75" thickBot="1" x14ac:dyDescent="0.3">
      <c r="B7" s="32"/>
      <c r="C7" s="32"/>
      <c r="D7" s="32"/>
      <c r="E7" s="32"/>
      <c r="F7" s="32"/>
      <c r="G7" s="32"/>
    </row>
    <row r="8" spans="2:24" ht="34.5" thickBot="1" x14ac:dyDescent="0.3">
      <c r="B8" s="14" t="s">
        <v>206</v>
      </c>
      <c r="C8" s="1" t="s">
        <v>17</v>
      </c>
      <c r="D8" s="1" t="s">
        <v>18</v>
      </c>
      <c r="E8" s="1" t="s">
        <v>85</v>
      </c>
      <c r="F8" s="1" t="s">
        <v>86</v>
      </c>
      <c r="G8" s="1" t="s">
        <v>87</v>
      </c>
      <c r="H8" s="1" t="s">
        <v>88</v>
      </c>
      <c r="I8" s="1" t="s">
        <v>89</v>
      </c>
      <c r="J8" s="1" t="s">
        <v>90</v>
      </c>
      <c r="K8" s="1" t="s">
        <v>91</v>
      </c>
      <c r="L8" s="1" t="s">
        <v>19</v>
      </c>
      <c r="M8" s="1" t="s">
        <v>92</v>
      </c>
      <c r="N8" s="1" t="s">
        <v>20</v>
      </c>
      <c r="O8" s="1" t="s">
        <v>93</v>
      </c>
      <c r="P8" s="1" t="s">
        <v>36</v>
      </c>
      <c r="Q8" s="5" t="s">
        <v>37</v>
      </c>
      <c r="R8" s="33" t="s">
        <v>94</v>
      </c>
      <c r="T8" s="34" t="s">
        <v>21</v>
      </c>
      <c r="U8" s="39" t="s">
        <v>99</v>
      </c>
      <c r="V8" s="40" t="s">
        <v>157</v>
      </c>
      <c r="W8" s="35" t="s">
        <v>95</v>
      </c>
      <c r="X8" s="36" t="s">
        <v>96</v>
      </c>
    </row>
    <row r="9" spans="2:24" x14ac:dyDescent="0.25">
      <c r="B9" s="186">
        <v>44197</v>
      </c>
      <c r="C9" s="6" t="e">
        <f>0.04*INDICES!C7/' ÍNDICES 0 CÁLCULO IMPORTE'!$B$12</f>
        <v>#DIV/0!</v>
      </c>
      <c r="D9" s="6" t="e">
        <f>0.01*INDICES!D7/' ÍNDICES 0 CÁLCULO IMPORTE'!$C$12</f>
        <v>#DIV/0!</v>
      </c>
      <c r="E9" s="6" t="e">
        <f>0.08*INDICES!E7/' ÍNDICES 0 CÁLCULO IMPORTE'!$D$12</f>
        <v>#DIV/0!</v>
      </c>
      <c r="F9" s="6" t="e">
        <f>0.02*INDICES!F7/' ÍNDICES 0 CÁLCULO IMPORTE'!$E$12</f>
        <v>#DIV/0!</v>
      </c>
      <c r="G9" s="6" t="e">
        <f>0.03*INDICES!G7/' ÍNDICES 0 CÁLCULO IMPORTE'!$F$12</f>
        <v>#DIV/0!</v>
      </c>
      <c r="H9" s="6" t="e">
        <f>0.08*INDICES!H7/' ÍNDICES 0 CÁLCULO IMPORTE'!$G$12</f>
        <v>#DIV/0!</v>
      </c>
      <c r="I9" s="6" t="e">
        <f>0.04*INDICES!I7/' ÍNDICES 0 CÁLCULO IMPORTE'!$H$12</f>
        <v>#DIV/0!</v>
      </c>
      <c r="J9" s="6" t="e">
        <f>0.01*INDICES!J7/' ÍNDICES 0 CÁLCULO IMPORTE'!$I$12</f>
        <v>#DIV/0!</v>
      </c>
      <c r="K9" s="6" t="e">
        <f>0.06*INDICES!K7/' ÍNDICES 0 CÁLCULO IMPORTE'!$J$12</f>
        <v>#DIV/0!</v>
      </c>
      <c r="L9" s="6" t="e">
        <f>0.15*INDICES!L7/' ÍNDICES 0 CÁLCULO IMPORTE'!$K$12</f>
        <v>#DIV/0!</v>
      </c>
      <c r="M9" s="6" t="e">
        <f>0.02*INDICES!M7/' ÍNDICES 0 CÁLCULO IMPORTE'!$L$12</f>
        <v>#DIV/0!</v>
      </c>
      <c r="N9" s="6" t="e">
        <f>0.02*INDICES!N7/' ÍNDICES 0 CÁLCULO IMPORTE'!$M$12</f>
        <v>#DIV/0!</v>
      </c>
      <c r="O9" s="6" t="e">
        <f>0.01*INDICES!O7/' ÍNDICES 0 CÁLCULO IMPORTE'!$N$12</f>
        <v>#DIV/0!</v>
      </c>
      <c r="P9" s="7">
        <v>0.01</v>
      </c>
      <c r="Q9" s="7">
        <v>0.42</v>
      </c>
      <c r="R9" s="37" t="e">
        <f>SUM(C9:Q9)</f>
        <v>#DIV/0!</v>
      </c>
      <c r="T9" s="196">
        <f>B9</f>
        <v>44197</v>
      </c>
      <c r="U9" s="46">
        <f>CERTIFICACIONES!D14</f>
        <v>0</v>
      </c>
      <c r="V9" s="47">
        <f>(U9/1.21)</f>
        <v>0</v>
      </c>
      <c r="W9" s="38">
        <f>IF(V9=0,0,R9)</f>
        <v>0</v>
      </c>
      <c r="X9" s="48">
        <f>V9*W9</f>
        <v>0</v>
      </c>
    </row>
    <row r="10" spans="2:24" x14ac:dyDescent="0.25">
      <c r="B10" s="186">
        <v>44228</v>
      </c>
      <c r="C10" s="6" t="e">
        <f>0.04*INDICES!C8/' ÍNDICES 0 CÁLCULO IMPORTE'!$B$12</f>
        <v>#DIV/0!</v>
      </c>
      <c r="D10" s="6" t="e">
        <f>0.01*INDICES!D8/' ÍNDICES 0 CÁLCULO IMPORTE'!$C$12</f>
        <v>#DIV/0!</v>
      </c>
      <c r="E10" s="6" t="e">
        <f>0.08*INDICES!E8/' ÍNDICES 0 CÁLCULO IMPORTE'!$D$12</f>
        <v>#DIV/0!</v>
      </c>
      <c r="F10" s="6" t="e">
        <f>0.02*INDICES!F8/' ÍNDICES 0 CÁLCULO IMPORTE'!$E$12</f>
        <v>#DIV/0!</v>
      </c>
      <c r="G10" s="6" t="e">
        <f>0.03*INDICES!G8/' ÍNDICES 0 CÁLCULO IMPORTE'!$F$12</f>
        <v>#DIV/0!</v>
      </c>
      <c r="H10" s="6" t="e">
        <f>0.08*INDICES!H8/' ÍNDICES 0 CÁLCULO IMPORTE'!$G$12</f>
        <v>#DIV/0!</v>
      </c>
      <c r="I10" s="6" t="e">
        <f>0.04*INDICES!I8/' ÍNDICES 0 CÁLCULO IMPORTE'!$H$12</f>
        <v>#DIV/0!</v>
      </c>
      <c r="J10" s="6" t="e">
        <f>0.01*INDICES!J8/' ÍNDICES 0 CÁLCULO IMPORTE'!$I$12</f>
        <v>#DIV/0!</v>
      </c>
      <c r="K10" s="6" t="e">
        <f>0.06*INDICES!K8/' ÍNDICES 0 CÁLCULO IMPORTE'!$J$12</f>
        <v>#DIV/0!</v>
      </c>
      <c r="L10" s="6" t="e">
        <f>0.15*INDICES!L8/' ÍNDICES 0 CÁLCULO IMPORTE'!$K$12</f>
        <v>#DIV/0!</v>
      </c>
      <c r="M10" s="6" t="e">
        <f>0.02*INDICES!M8/' ÍNDICES 0 CÁLCULO IMPORTE'!$L$12</f>
        <v>#DIV/0!</v>
      </c>
      <c r="N10" s="6" t="e">
        <f>0.02*INDICES!N8/' ÍNDICES 0 CÁLCULO IMPORTE'!$M$12</f>
        <v>#DIV/0!</v>
      </c>
      <c r="O10" s="6" t="e">
        <f>0.01*INDICES!O8/' ÍNDICES 0 CÁLCULO IMPORTE'!$N$12</f>
        <v>#DIV/0!</v>
      </c>
      <c r="P10" s="7">
        <v>0.01</v>
      </c>
      <c r="Q10" s="7">
        <v>0.42</v>
      </c>
      <c r="R10" s="37" t="e">
        <f t="shared" ref="R10:R32" si="0">SUM(C10:Q10)</f>
        <v>#DIV/0!</v>
      </c>
      <c r="T10" s="196">
        <f t="shared" ref="T10:T56" si="1">B10</f>
        <v>44228</v>
      </c>
      <c r="U10" s="46">
        <f>CERTIFICACIONES!D15</f>
        <v>0</v>
      </c>
      <c r="V10" s="47">
        <f t="shared" ref="V10:V56" si="2">(U10/1.21)</f>
        <v>0</v>
      </c>
      <c r="W10" s="38">
        <f t="shared" ref="W10:W56" si="3">IF(V10=0,0,R10)</f>
        <v>0</v>
      </c>
      <c r="X10" s="49">
        <f t="shared" ref="X10:X56" si="4">V10*W10</f>
        <v>0</v>
      </c>
    </row>
    <row r="11" spans="2:24" x14ac:dyDescent="0.25">
      <c r="B11" s="186">
        <v>44256</v>
      </c>
      <c r="C11" s="6" t="e">
        <f>0.04*INDICES!C9/' ÍNDICES 0 CÁLCULO IMPORTE'!$B$12</f>
        <v>#DIV/0!</v>
      </c>
      <c r="D11" s="6" t="e">
        <f>0.01*INDICES!D9/' ÍNDICES 0 CÁLCULO IMPORTE'!$C$12</f>
        <v>#DIV/0!</v>
      </c>
      <c r="E11" s="6" t="e">
        <f>0.08*INDICES!E9/' ÍNDICES 0 CÁLCULO IMPORTE'!$D$12</f>
        <v>#DIV/0!</v>
      </c>
      <c r="F11" s="6" t="e">
        <f>0.02*INDICES!F9/' ÍNDICES 0 CÁLCULO IMPORTE'!$E$12</f>
        <v>#DIV/0!</v>
      </c>
      <c r="G11" s="6" t="e">
        <f>0.03*INDICES!G9/' ÍNDICES 0 CÁLCULO IMPORTE'!$F$12</f>
        <v>#DIV/0!</v>
      </c>
      <c r="H11" s="6" t="e">
        <f>0.08*INDICES!H9/' ÍNDICES 0 CÁLCULO IMPORTE'!$G$12</f>
        <v>#DIV/0!</v>
      </c>
      <c r="I11" s="6" t="e">
        <f>0.04*INDICES!I9/' ÍNDICES 0 CÁLCULO IMPORTE'!$H$12</f>
        <v>#DIV/0!</v>
      </c>
      <c r="J11" s="6" t="e">
        <f>0.01*INDICES!J9/' ÍNDICES 0 CÁLCULO IMPORTE'!$I$12</f>
        <v>#DIV/0!</v>
      </c>
      <c r="K11" s="6" t="e">
        <f>0.06*INDICES!K9/' ÍNDICES 0 CÁLCULO IMPORTE'!$J$12</f>
        <v>#DIV/0!</v>
      </c>
      <c r="L11" s="6" t="e">
        <f>0.15*INDICES!L9/' ÍNDICES 0 CÁLCULO IMPORTE'!$K$12</f>
        <v>#DIV/0!</v>
      </c>
      <c r="M11" s="6" t="e">
        <f>0.02*INDICES!M9/' ÍNDICES 0 CÁLCULO IMPORTE'!$L$12</f>
        <v>#DIV/0!</v>
      </c>
      <c r="N11" s="6" t="e">
        <f>0.02*INDICES!N9/' ÍNDICES 0 CÁLCULO IMPORTE'!$M$12</f>
        <v>#DIV/0!</v>
      </c>
      <c r="O11" s="6" t="e">
        <f>0.01*INDICES!O9/' ÍNDICES 0 CÁLCULO IMPORTE'!$N$12</f>
        <v>#DIV/0!</v>
      </c>
      <c r="P11" s="7">
        <v>0.01</v>
      </c>
      <c r="Q11" s="7">
        <v>0.42</v>
      </c>
      <c r="R11" s="37" t="e">
        <f t="shared" si="0"/>
        <v>#DIV/0!</v>
      </c>
      <c r="T11" s="196">
        <f t="shared" si="1"/>
        <v>44256</v>
      </c>
      <c r="U11" s="46">
        <f>CERTIFICACIONES!D16</f>
        <v>0</v>
      </c>
      <c r="V11" s="47">
        <f t="shared" si="2"/>
        <v>0</v>
      </c>
      <c r="W11" s="38">
        <f t="shared" si="3"/>
        <v>0</v>
      </c>
      <c r="X11" s="49">
        <f t="shared" si="4"/>
        <v>0</v>
      </c>
    </row>
    <row r="12" spans="2:24" x14ac:dyDescent="0.25">
      <c r="B12" s="186">
        <v>44287</v>
      </c>
      <c r="C12" s="6" t="e">
        <f>0.04*INDICES!C10/' ÍNDICES 0 CÁLCULO IMPORTE'!$B$12</f>
        <v>#DIV/0!</v>
      </c>
      <c r="D12" s="6" t="e">
        <f>0.01*INDICES!D10/' ÍNDICES 0 CÁLCULO IMPORTE'!$C$12</f>
        <v>#DIV/0!</v>
      </c>
      <c r="E12" s="6" t="e">
        <f>0.08*INDICES!E10/' ÍNDICES 0 CÁLCULO IMPORTE'!$D$12</f>
        <v>#DIV/0!</v>
      </c>
      <c r="F12" s="6" t="e">
        <f>0.02*INDICES!F10/' ÍNDICES 0 CÁLCULO IMPORTE'!$E$12</f>
        <v>#DIV/0!</v>
      </c>
      <c r="G12" s="6" t="e">
        <f>0.03*INDICES!G10/' ÍNDICES 0 CÁLCULO IMPORTE'!$F$12</f>
        <v>#DIV/0!</v>
      </c>
      <c r="H12" s="6" t="e">
        <f>0.08*INDICES!H10/' ÍNDICES 0 CÁLCULO IMPORTE'!$G$12</f>
        <v>#DIV/0!</v>
      </c>
      <c r="I12" s="6" t="e">
        <f>0.04*INDICES!I10/' ÍNDICES 0 CÁLCULO IMPORTE'!$H$12</f>
        <v>#DIV/0!</v>
      </c>
      <c r="J12" s="6" t="e">
        <f>0.01*INDICES!J10/' ÍNDICES 0 CÁLCULO IMPORTE'!$I$12</f>
        <v>#DIV/0!</v>
      </c>
      <c r="K12" s="6" t="e">
        <f>0.06*INDICES!K10/' ÍNDICES 0 CÁLCULO IMPORTE'!$J$12</f>
        <v>#DIV/0!</v>
      </c>
      <c r="L12" s="6" t="e">
        <f>0.15*INDICES!L10/' ÍNDICES 0 CÁLCULO IMPORTE'!$K$12</f>
        <v>#DIV/0!</v>
      </c>
      <c r="M12" s="6" t="e">
        <f>0.02*INDICES!M10/' ÍNDICES 0 CÁLCULO IMPORTE'!$L$12</f>
        <v>#DIV/0!</v>
      </c>
      <c r="N12" s="6" t="e">
        <f>0.02*INDICES!N10/' ÍNDICES 0 CÁLCULO IMPORTE'!$M$12</f>
        <v>#DIV/0!</v>
      </c>
      <c r="O12" s="6" t="e">
        <f>0.01*INDICES!O10/' ÍNDICES 0 CÁLCULO IMPORTE'!$N$12</f>
        <v>#DIV/0!</v>
      </c>
      <c r="P12" s="7">
        <v>0.01</v>
      </c>
      <c r="Q12" s="7">
        <v>0.42</v>
      </c>
      <c r="R12" s="37" t="e">
        <f t="shared" si="0"/>
        <v>#DIV/0!</v>
      </c>
      <c r="T12" s="196">
        <f t="shared" si="1"/>
        <v>44287</v>
      </c>
      <c r="U12" s="46">
        <f>CERTIFICACIONES!D17</f>
        <v>0</v>
      </c>
      <c r="V12" s="47">
        <f t="shared" si="2"/>
        <v>0</v>
      </c>
      <c r="W12" s="38">
        <f t="shared" si="3"/>
        <v>0</v>
      </c>
      <c r="X12" s="49">
        <f t="shared" si="4"/>
        <v>0</v>
      </c>
    </row>
    <row r="13" spans="2:24" x14ac:dyDescent="0.25">
      <c r="B13" s="186">
        <v>44317</v>
      </c>
      <c r="C13" s="6" t="e">
        <f>0.04*INDICES!C11/' ÍNDICES 0 CÁLCULO IMPORTE'!$B$12</f>
        <v>#DIV/0!</v>
      </c>
      <c r="D13" s="6" t="e">
        <f>0.01*INDICES!D11/' ÍNDICES 0 CÁLCULO IMPORTE'!$C$12</f>
        <v>#DIV/0!</v>
      </c>
      <c r="E13" s="6" t="e">
        <f>0.08*INDICES!E11/' ÍNDICES 0 CÁLCULO IMPORTE'!$D$12</f>
        <v>#DIV/0!</v>
      </c>
      <c r="F13" s="6" t="e">
        <f>0.02*INDICES!F11/' ÍNDICES 0 CÁLCULO IMPORTE'!$E$12</f>
        <v>#DIV/0!</v>
      </c>
      <c r="G13" s="6" t="e">
        <f>0.03*INDICES!G11/' ÍNDICES 0 CÁLCULO IMPORTE'!$F$12</f>
        <v>#DIV/0!</v>
      </c>
      <c r="H13" s="6" t="e">
        <f>0.08*INDICES!H11/' ÍNDICES 0 CÁLCULO IMPORTE'!$G$12</f>
        <v>#DIV/0!</v>
      </c>
      <c r="I13" s="6" t="e">
        <f>0.04*INDICES!I11/' ÍNDICES 0 CÁLCULO IMPORTE'!$H$12</f>
        <v>#DIV/0!</v>
      </c>
      <c r="J13" s="6" t="e">
        <f>0.01*INDICES!J11/' ÍNDICES 0 CÁLCULO IMPORTE'!$I$12</f>
        <v>#DIV/0!</v>
      </c>
      <c r="K13" s="6" t="e">
        <f>0.06*INDICES!K11/' ÍNDICES 0 CÁLCULO IMPORTE'!$J$12</f>
        <v>#DIV/0!</v>
      </c>
      <c r="L13" s="6" t="e">
        <f>0.15*INDICES!L11/' ÍNDICES 0 CÁLCULO IMPORTE'!$K$12</f>
        <v>#DIV/0!</v>
      </c>
      <c r="M13" s="6" t="e">
        <f>0.02*INDICES!M11/' ÍNDICES 0 CÁLCULO IMPORTE'!$L$12</f>
        <v>#DIV/0!</v>
      </c>
      <c r="N13" s="6" t="e">
        <f>0.02*INDICES!N11/' ÍNDICES 0 CÁLCULO IMPORTE'!$M$12</f>
        <v>#DIV/0!</v>
      </c>
      <c r="O13" s="6" t="e">
        <f>0.01*INDICES!O11/' ÍNDICES 0 CÁLCULO IMPORTE'!$N$12</f>
        <v>#DIV/0!</v>
      </c>
      <c r="P13" s="7">
        <v>0.01</v>
      </c>
      <c r="Q13" s="7">
        <v>0.42</v>
      </c>
      <c r="R13" s="37" t="e">
        <f t="shared" si="0"/>
        <v>#DIV/0!</v>
      </c>
      <c r="T13" s="196">
        <f t="shared" si="1"/>
        <v>44317</v>
      </c>
      <c r="U13" s="46">
        <f>CERTIFICACIONES!D18</f>
        <v>0</v>
      </c>
      <c r="V13" s="47">
        <f t="shared" si="2"/>
        <v>0</v>
      </c>
      <c r="W13" s="38">
        <f t="shared" si="3"/>
        <v>0</v>
      </c>
      <c r="X13" s="49">
        <f t="shared" si="4"/>
        <v>0</v>
      </c>
    </row>
    <row r="14" spans="2:24" x14ac:dyDescent="0.25">
      <c r="B14" s="186">
        <v>44348</v>
      </c>
      <c r="C14" s="6" t="e">
        <f>0.04*INDICES!C12/' ÍNDICES 0 CÁLCULO IMPORTE'!$B$12</f>
        <v>#DIV/0!</v>
      </c>
      <c r="D14" s="6" t="e">
        <f>0.01*INDICES!D12/' ÍNDICES 0 CÁLCULO IMPORTE'!$C$12</f>
        <v>#DIV/0!</v>
      </c>
      <c r="E14" s="6" t="e">
        <f>0.08*INDICES!E12/' ÍNDICES 0 CÁLCULO IMPORTE'!$D$12</f>
        <v>#DIV/0!</v>
      </c>
      <c r="F14" s="6" t="e">
        <f>0.02*INDICES!F12/' ÍNDICES 0 CÁLCULO IMPORTE'!$E$12</f>
        <v>#DIV/0!</v>
      </c>
      <c r="G14" s="6" t="e">
        <f>0.03*INDICES!G12/' ÍNDICES 0 CÁLCULO IMPORTE'!$F$12</f>
        <v>#DIV/0!</v>
      </c>
      <c r="H14" s="6" t="e">
        <f>0.08*INDICES!H12/' ÍNDICES 0 CÁLCULO IMPORTE'!$G$12</f>
        <v>#DIV/0!</v>
      </c>
      <c r="I14" s="6" t="e">
        <f>0.04*INDICES!I12/' ÍNDICES 0 CÁLCULO IMPORTE'!$H$12</f>
        <v>#DIV/0!</v>
      </c>
      <c r="J14" s="6" t="e">
        <f>0.01*INDICES!J12/' ÍNDICES 0 CÁLCULO IMPORTE'!$I$12</f>
        <v>#DIV/0!</v>
      </c>
      <c r="K14" s="6" t="e">
        <f>0.06*INDICES!K12/' ÍNDICES 0 CÁLCULO IMPORTE'!$J$12</f>
        <v>#DIV/0!</v>
      </c>
      <c r="L14" s="6" t="e">
        <f>0.15*INDICES!L12/' ÍNDICES 0 CÁLCULO IMPORTE'!$K$12</f>
        <v>#DIV/0!</v>
      </c>
      <c r="M14" s="6" t="e">
        <f>0.02*INDICES!M12/' ÍNDICES 0 CÁLCULO IMPORTE'!$L$12</f>
        <v>#DIV/0!</v>
      </c>
      <c r="N14" s="6" t="e">
        <f>0.02*INDICES!N12/' ÍNDICES 0 CÁLCULO IMPORTE'!$M$12</f>
        <v>#DIV/0!</v>
      </c>
      <c r="O14" s="6" t="e">
        <f>0.01*INDICES!O12/' ÍNDICES 0 CÁLCULO IMPORTE'!$N$12</f>
        <v>#DIV/0!</v>
      </c>
      <c r="P14" s="7">
        <v>0.01</v>
      </c>
      <c r="Q14" s="7">
        <v>0.42</v>
      </c>
      <c r="R14" s="37" t="e">
        <f t="shared" si="0"/>
        <v>#DIV/0!</v>
      </c>
      <c r="T14" s="196">
        <f t="shared" si="1"/>
        <v>44348</v>
      </c>
      <c r="U14" s="46">
        <f>CERTIFICACIONES!D19</f>
        <v>0</v>
      </c>
      <c r="V14" s="47">
        <f t="shared" si="2"/>
        <v>0</v>
      </c>
      <c r="W14" s="38">
        <f t="shared" si="3"/>
        <v>0</v>
      </c>
      <c r="X14" s="49">
        <f t="shared" si="4"/>
        <v>0</v>
      </c>
    </row>
    <row r="15" spans="2:24" x14ac:dyDescent="0.25">
      <c r="B15" s="186">
        <v>44378</v>
      </c>
      <c r="C15" s="6" t="e">
        <f>0.04*INDICES!C13/' ÍNDICES 0 CÁLCULO IMPORTE'!$B$12</f>
        <v>#DIV/0!</v>
      </c>
      <c r="D15" s="6" t="e">
        <f>0.01*INDICES!D13/' ÍNDICES 0 CÁLCULO IMPORTE'!$C$12</f>
        <v>#DIV/0!</v>
      </c>
      <c r="E15" s="6" t="e">
        <f>0.08*INDICES!E13/' ÍNDICES 0 CÁLCULO IMPORTE'!$D$12</f>
        <v>#DIV/0!</v>
      </c>
      <c r="F15" s="6" t="e">
        <f>0.02*INDICES!F13/' ÍNDICES 0 CÁLCULO IMPORTE'!$E$12</f>
        <v>#DIV/0!</v>
      </c>
      <c r="G15" s="6" t="e">
        <f>0.03*INDICES!G13/' ÍNDICES 0 CÁLCULO IMPORTE'!$F$12</f>
        <v>#DIV/0!</v>
      </c>
      <c r="H15" s="6" t="e">
        <f>0.08*INDICES!H13/' ÍNDICES 0 CÁLCULO IMPORTE'!$G$12</f>
        <v>#DIV/0!</v>
      </c>
      <c r="I15" s="6" t="e">
        <f>0.04*INDICES!I13/' ÍNDICES 0 CÁLCULO IMPORTE'!$H$12</f>
        <v>#DIV/0!</v>
      </c>
      <c r="J15" s="6" t="e">
        <f>0.01*INDICES!J13/' ÍNDICES 0 CÁLCULO IMPORTE'!$I$12</f>
        <v>#DIV/0!</v>
      </c>
      <c r="K15" s="6" t="e">
        <f>0.06*INDICES!K13/' ÍNDICES 0 CÁLCULO IMPORTE'!$J$12</f>
        <v>#DIV/0!</v>
      </c>
      <c r="L15" s="6" t="e">
        <f>0.15*INDICES!L13/' ÍNDICES 0 CÁLCULO IMPORTE'!$K$12</f>
        <v>#DIV/0!</v>
      </c>
      <c r="M15" s="6" t="e">
        <f>0.02*INDICES!M13/' ÍNDICES 0 CÁLCULO IMPORTE'!$L$12</f>
        <v>#DIV/0!</v>
      </c>
      <c r="N15" s="6" t="e">
        <f>0.02*INDICES!N13/' ÍNDICES 0 CÁLCULO IMPORTE'!$M$12</f>
        <v>#DIV/0!</v>
      </c>
      <c r="O15" s="6" t="e">
        <f>0.01*INDICES!O13/' ÍNDICES 0 CÁLCULO IMPORTE'!$N$12</f>
        <v>#DIV/0!</v>
      </c>
      <c r="P15" s="7">
        <v>0.01</v>
      </c>
      <c r="Q15" s="7">
        <v>0.42</v>
      </c>
      <c r="R15" s="37" t="e">
        <f t="shared" si="0"/>
        <v>#DIV/0!</v>
      </c>
      <c r="T15" s="196">
        <f t="shared" si="1"/>
        <v>44378</v>
      </c>
      <c r="U15" s="46">
        <f>CERTIFICACIONES!D20</f>
        <v>0</v>
      </c>
      <c r="V15" s="47">
        <f t="shared" si="2"/>
        <v>0</v>
      </c>
      <c r="W15" s="38">
        <f t="shared" si="3"/>
        <v>0</v>
      </c>
      <c r="X15" s="49">
        <f t="shared" si="4"/>
        <v>0</v>
      </c>
    </row>
    <row r="16" spans="2:24" x14ac:dyDescent="0.25">
      <c r="B16" s="186">
        <v>44409</v>
      </c>
      <c r="C16" s="6" t="e">
        <f>0.04*INDICES!C14/' ÍNDICES 0 CÁLCULO IMPORTE'!$B$12</f>
        <v>#DIV/0!</v>
      </c>
      <c r="D16" s="6" t="e">
        <f>0.01*INDICES!D14/' ÍNDICES 0 CÁLCULO IMPORTE'!$C$12</f>
        <v>#DIV/0!</v>
      </c>
      <c r="E16" s="6" t="e">
        <f>0.08*INDICES!E14/' ÍNDICES 0 CÁLCULO IMPORTE'!$D$12</f>
        <v>#DIV/0!</v>
      </c>
      <c r="F16" s="6" t="e">
        <f>0.02*INDICES!F14/' ÍNDICES 0 CÁLCULO IMPORTE'!$E$12</f>
        <v>#DIV/0!</v>
      </c>
      <c r="G16" s="6" t="e">
        <f>0.03*INDICES!G14/' ÍNDICES 0 CÁLCULO IMPORTE'!$F$12</f>
        <v>#DIV/0!</v>
      </c>
      <c r="H16" s="6" t="e">
        <f>0.08*INDICES!H14/' ÍNDICES 0 CÁLCULO IMPORTE'!$G$12</f>
        <v>#DIV/0!</v>
      </c>
      <c r="I16" s="6" t="e">
        <f>0.04*INDICES!I14/' ÍNDICES 0 CÁLCULO IMPORTE'!$H$12</f>
        <v>#DIV/0!</v>
      </c>
      <c r="J16" s="6" t="e">
        <f>0.01*INDICES!J14/' ÍNDICES 0 CÁLCULO IMPORTE'!$I$12</f>
        <v>#DIV/0!</v>
      </c>
      <c r="K16" s="6" t="e">
        <f>0.06*INDICES!K14/' ÍNDICES 0 CÁLCULO IMPORTE'!$J$12</f>
        <v>#DIV/0!</v>
      </c>
      <c r="L16" s="6" t="e">
        <f>0.15*INDICES!L14/' ÍNDICES 0 CÁLCULO IMPORTE'!$K$12</f>
        <v>#DIV/0!</v>
      </c>
      <c r="M16" s="6" t="e">
        <f>0.02*INDICES!M14/' ÍNDICES 0 CÁLCULO IMPORTE'!$L$12</f>
        <v>#DIV/0!</v>
      </c>
      <c r="N16" s="6" t="e">
        <f>0.02*INDICES!N14/' ÍNDICES 0 CÁLCULO IMPORTE'!$M$12</f>
        <v>#DIV/0!</v>
      </c>
      <c r="O16" s="6" t="e">
        <f>0.01*INDICES!O14/' ÍNDICES 0 CÁLCULO IMPORTE'!$N$12</f>
        <v>#DIV/0!</v>
      </c>
      <c r="P16" s="7">
        <v>0.01</v>
      </c>
      <c r="Q16" s="7">
        <v>0.42</v>
      </c>
      <c r="R16" s="37" t="e">
        <f t="shared" si="0"/>
        <v>#DIV/0!</v>
      </c>
      <c r="T16" s="196">
        <f t="shared" si="1"/>
        <v>44409</v>
      </c>
      <c r="U16" s="46">
        <f>CERTIFICACIONES!D21</f>
        <v>0</v>
      </c>
      <c r="V16" s="47">
        <f t="shared" si="2"/>
        <v>0</v>
      </c>
      <c r="W16" s="38">
        <f t="shared" si="3"/>
        <v>0</v>
      </c>
      <c r="X16" s="49">
        <f t="shared" si="4"/>
        <v>0</v>
      </c>
    </row>
    <row r="17" spans="2:24" x14ac:dyDescent="0.25">
      <c r="B17" s="186">
        <v>44440</v>
      </c>
      <c r="C17" s="6" t="e">
        <f>0.04*INDICES!C15/' ÍNDICES 0 CÁLCULO IMPORTE'!$B$12</f>
        <v>#DIV/0!</v>
      </c>
      <c r="D17" s="6" t="e">
        <f>0.01*INDICES!D15/' ÍNDICES 0 CÁLCULO IMPORTE'!$C$12</f>
        <v>#DIV/0!</v>
      </c>
      <c r="E17" s="6" t="e">
        <f>0.08*INDICES!E15/' ÍNDICES 0 CÁLCULO IMPORTE'!$D$12</f>
        <v>#DIV/0!</v>
      </c>
      <c r="F17" s="6" t="e">
        <f>0.02*INDICES!F15/' ÍNDICES 0 CÁLCULO IMPORTE'!$E$12</f>
        <v>#DIV/0!</v>
      </c>
      <c r="G17" s="6" t="e">
        <f>0.03*INDICES!G15/' ÍNDICES 0 CÁLCULO IMPORTE'!$F$12</f>
        <v>#DIV/0!</v>
      </c>
      <c r="H17" s="6" t="e">
        <f>0.08*INDICES!H15/' ÍNDICES 0 CÁLCULO IMPORTE'!$G$12</f>
        <v>#DIV/0!</v>
      </c>
      <c r="I17" s="6" t="e">
        <f>0.04*INDICES!I15/' ÍNDICES 0 CÁLCULO IMPORTE'!$H$12</f>
        <v>#DIV/0!</v>
      </c>
      <c r="J17" s="6" t="e">
        <f>0.01*INDICES!J15/' ÍNDICES 0 CÁLCULO IMPORTE'!$I$12</f>
        <v>#DIV/0!</v>
      </c>
      <c r="K17" s="6" t="e">
        <f>0.06*INDICES!K15/' ÍNDICES 0 CÁLCULO IMPORTE'!$J$12</f>
        <v>#DIV/0!</v>
      </c>
      <c r="L17" s="6" t="e">
        <f>0.15*INDICES!L15/' ÍNDICES 0 CÁLCULO IMPORTE'!$K$12</f>
        <v>#DIV/0!</v>
      </c>
      <c r="M17" s="6" t="e">
        <f>0.02*INDICES!M15/' ÍNDICES 0 CÁLCULO IMPORTE'!$L$12</f>
        <v>#DIV/0!</v>
      </c>
      <c r="N17" s="6" t="e">
        <f>0.02*INDICES!N15/' ÍNDICES 0 CÁLCULO IMPORTE'!$M$12</f>
        <v>#DIV/0!</v>
      </c>
      <c r="O17" s="6" t="e">
        <f>0.01*INDICES!O15/' ÍNDICES 0 CÁLCULO IMPORTE'!$N$12</f>
        <v>#DIV/0!</v>
      </c>
      <c r="P17" s="7">
        <v>0.01</v>
      </c>
      <c r="Q17" s="7">
        <v>0.42</v>
      </c>
      <c r="R17" s="37" t="e">
        <f t="shared" si="0"/>
        <v>#DIV/0!</v>
      </c>
      <c r="T17" s="196">
        <f t="shared" si="1"/>
        <v>44440</v>
      </c>
      <c r="U17" s="46">
        <f>CERTIFICACIONES!D22</f>
        <v>0</v>
      </c>
      <c r="V17" s="47">
        <f t="shared" si="2"/>
        <v>0</v>
      </c>
      <c r="W17" s="38">
        <f t="shared" si="3"/>
        <v>0</v>
      </c>
      <c r="X17" s="49">
        <f t="shared" si="4"/>
        <v>0</v>
      </c>
    </row>
    <row r="18" spans="2:24" x14ac:dyDescent="0.25">
      <c r="B18" s="186">
        <v>44470</v>
      </c>
      <c r="C18" s="6" t="e">
        <f>0.04*INDICES!C16/' ÍNDICES 0 CÁLCULO IMPORTE'!$B$12</f>
        <v>#DIV/0!</v>
      </c>
      <c r="D18" s="6" t="e">
        <f>0.01*INDICES!D16/' ÍNDICES 0 CÁLCULO IMPORTE'!$C$12</f>
        <v>#DIV/0!</v>
      </c>
      <c r="E18" s="6" t="e">
        <f>0.08*INDICES!E16/' ÍNDICES 0 CÁLCULO IMPORTE'!$D$12</f>
        <v>#DIV/0!</v>
      </c>
      <c r="F18" s="6" t="e">
        <f>0.02*INDICES!F16/' ÍNDICES 0 CÁLCULO IMPORTE'!$E$12</f>
        <v>#DIV/0!</v>
      </c>
      <c r="G18" s="6" t="e">
        <f>0.03*INDICES!G16/' ÍNDICES 0 CÁLCULO IMPORTE'!$F$12</f>
        <v>#DIV/0!</v>
      </c>
      <c r="H18" s="6" t="e">
        <f>0.08*INDICES!H16/' ÍNDICES 0 CÁLCULO IMPORTE'!$G$12</f>
        <v>#DIV/0!</v>
      </c>
      <c r="I18" s="6" t="e">
        <f>0.04*INDICES!I16/' ÍNDICES 0 CÁLCULO IMPORTE'!$H$12</f>
        <v>#DIV/0!</v>
      </c>
      <c r="J18" s="6" t="e">
        <f>0.01*INDICES!J16/' ÍNDICES 0 CÁLCULO IMPORTE'!$I$12</f>
        <v>#DIV/0!</v>
      </c>
      <c r="K18" s="6" t="e">
        <f>0.06*INDICES!K16/' ÍNDICES 0 CÁLCULO IMPORTE'!$J$12</f>
        <v>#DIV/0!</v>
      </c>
      <c r="L18" s="6" t="e">
        <f>0.15*INDICES!L16/' ÍNDICES 0 CÁLCULO IMPORTE'!$K$12</f>
        <v>#DIV/0!</v>
      </c>
      <c r="M18" s="6" t="e">
        <f>0.02*INDICES!M16/' ÍNDICES 0 CÁLCULO IMPORTE'!$L$12</f>
        <v>#DIV/0!</v>
      </c>
      <c r="N18" s="6" t="e">
        <f>0.02*INDICES!N16/' ÍNDICES 0 CÁLCULO IMPORTE'!$M$12</f>
        <v>#DIV/0!</v>
      </c>
      <c r="O18" s="6" t="e">
        <f>0.01*INDICES!O16/' ÍNDICES 0 CÁLCULO IMPORTE'!$N$12</f>
        <v>#DIV/0!</v>
      </c>
      <c r="P18" s="7">
        <v>0.01</v>
      </c>
      <c r="Q18" s="7">
        <v>0.42</v>
      </c>
      <c r="R18" s="37" t="e">
        <f t="shared" si="0"/>
        <v>#DIV/0!</v>
      </c>
      <c r="T18" s="196">
        <f t="shared" si="1"/>
        <v>44470</v>
      </c>
      <c r="U18" s="46">
        <f>CERTIFICACIONES!D23</f>
        <v>0</v>
      </c>
      <c r="V18" s="47">
        <f t="shared" si="2"/>
        <v>0</v>
      </c>
      <c r="W18" s="38">
        <f t="shared" si="3"/>
        <v>0</v>
      </c>
      <c r="X18" s="49">
        <f t="shared" si="4"/>
        <v>0</v>
      </c>
    </row>
    <row r="19" spans="2:24" x14ac:dyDescent="0.25">
      <c r="B19" s="186">
        <v>44501</v>
      </c>
      <c r="C19" s="6" t="e">
        <f>0.04*INDICES!C17/' ÍNDICES 0 CÁLCULO IMPORTE'!$B$12</f>
        <v>#DIV/0!</v>
      </c>
      <c r="D19" s="6" t="e">
        <f>0.01*INDICES!D17/' ÍNDICES 0 CÁLCULO IMPORTE'!$C$12</f>
        <v>#DIV/0!</v>
      </c>
      <c r="E19" s="6" t="e">
        <f>0.08*INDICES!E17/' ÍNDICES 0 CÁLCULO IMPORTE'!$D$12</f>
        <v>#DIV/0!</v>
      </c>
      <c r="F19" s="6" t="e">
        <f>0.02*INDICES!F17/' ÍNDICES 0 CÁLCULO IMPORTE'!$E$12</f>
        <v>#DIV/0!</v>
      </c>
      <c r="G19" s="6" t="e">
        <f>0.03*INDICES!G17/' ÍNDICES 0 CÁLCULO IMPORTE'!$F$12</f>
        <v>#DIV/0!</v>
      </c>
      <c r="H19" s="6" t="e">
        <f>0.08*INDICES!H17/' ÍNDICES 0 CÁLCULO IMPORTE'!$G$12</f>
        <v>#DIV/0!</v>
      </c>
      <c r="I19" s="6" t="e">
        <f>0.04*INDICES!I17/' ÍNDICES 0 CÁLCULO IMPORTE'!$H$12</f>
        <v>#DIV/0!</v>
      </c>
      <c r="J19" s="6" t="e">
        <f>0.01*INDICES!J17/' ÍNDICES 0 CÁLCULO IMPORTE'!$I$12</f>
        <v>#DIV/0!</v>
      </c>
      <c r="K19" s="6" t="e">
        <f>0.06*INDICES!K17/' ÍNDICES 0 CÁLCULO IMPORTE'!$J$12</f>
        <v>#DIV/0!</v>
      </c>
      <c r="L19" s="6" t="e">
        <f>0.15*INDICES!L17/' ÍNDICES 0 CÁLCULO IMPORTE'!$K$12</f>
        <v>#DIV/0!</v>
      </c>
      <c r="M19" s="6" t="e">
        <f>0.02*INDICES!M17/' ÍNDICES 0 CÁLCULO IMPORTE'!$L$12</f>
        <v>#DIV/0!</v>
      </c>
      <c r="N19" s="6" t="e">
        <f>0.02*INDICES!N17/' ÍNDICES 0 CÁLCULO IMPORTE'!$M$12</f>
        <v>#DIV/0!</v>
      </c>
      <c r="O19" s="6" t="e">
        <f>0.01*INDICES!O17/' ÍNDICES 0 CÁLCULO IMPORTE'!$N$12</f>
        <v>#DIV/0!</v>
      </c>
      <c r="P19" s="7">
        <v>0.01</v>
      </c>
      <c r="Q19" s="7">
        <v>0.42</v>
      </c>
      <c r="R19" s="37" t="e">
        <f t="shared" si="0"/>
        <v>#DIV/0!</v>
      </c>
      <c r="T19" s="196">
        <f t="shared" si="1"/>
        <v>44501</v>
      </c>
      <c r="U19" s="46">
        <f>CERTIFICACIONES!D24</f>
        <v>0</v>
      </c>
      <c r="V19" s="47">
        <f t="shared" si="2"/>
        <v>0</v>
      </c>
      <c r="W19" s="38">
        <f t="shared" si="3"/>
        <v>0</v>
      </c>
      <c r="X19" s="49">
        <f t="shared" si="4"/>
        <v>0</v>
      </c>
    </row>
    <row r="20" spans="2:24" ht="15.75" thickBot="1" x14ac:dyDescent="0.3">
      <c r="B20" s="191">
        <v>44531</v>
      </c>
      <c r="C20" s="136" t="e">
        <f>0.04*INDICES!C18/' ÍNDICES 0 CÁLCULO IMPORTE'!$B$12</f>
        <v>#DIV/0!</v>
      </c>
      <c r="D20" s="136" t="e">
        <f>0.01*INDICES!D18/' ÍNDICES 0 CÁLCULO IMPORTE'!$C$12</f>
        <v>#DIV/0!</v>
      </c>
      <c r="E20" s="136" t="e">
        <f>0.08*INDICES!E18/' ÍNDICES 0 CÁLCULO IMPORTE'!$D$12</f>
        <v>#DIV/0!</v>
      </c>
      <c r="F20" s="136" t="e">
        <f>0.02*INDICES!F18/' ÍNDICES 0 CÁLCULO IMPORTE'!$E$12</f>
        <v>#DIV/0!</v>
      </c>
      <c r="G20" s="136" t="e">
        <f>0.03*INDICES!G18/' ÍNDICES 0 CÁLCULO IMPORTE'!$F$12</f>
        <v>#DIV/0!</v>
      </c>
      <c r="H20" s="136" t="e">
        <f>0.08*INDICES!H18/' ÍNDICES 0 CÁLCULO IMPORTE'!$G$12</f>
        <v>#DIV/0!</v>
      </c>
      <c r="I20" s="136" t="e">
        <f>0.04*INDICES!I18/' ÍNDICES 0 CÁLCULO IMPORTE'!$H$12</f>
        <v>#DIV/0!</v>
      </c>
      <c r="J20" s="136" t="e">
        <f>0.01*INDICES!J18/' ÍNDICES 0 CÁLCULO IMPORTE'!$I$12</f>
        <v>#DIV/0!</v>
      </c>
      <c r="K20" s="136" t="e">
        <f>0.06*INDICES!K18/' ÍNDICES 0 CÁLCULO IMPORTE'!$J$12</f>
        <v>#DIV/0!</v>
      </c>
      <c r="L20" s="136" t="e">
        <f>0.15*INDICES!L18/' ÍNDICES 0 CÁLCULO IMPORTE'!$K$12</f>
        <v>#DIV/0!</v>
      </c>
      <c r="M20" s="136" t="e">
        <f>0.02*INDICES!M18/' ÍNDICES 0 CÁLCULO IMPORTE'!$L$12</f>
        <v>#DIV/0!</v>
      </c>
      <c r="N20" s="136" t="e">
        <f>0.02*INDICES!N18/' ÍNDICES 0 CÁLCULO IMPORTE'!$M$12</f>
        <v>#DIV/0!</v>
      </c>
      <c r="O20" s="136" t="e">
        <f>0.01*INDICES!O18/' ÍNDICES 0 CÁLCULO IMPORTE'!$N$12</f>
        <v>#DIV/0!</v>
      </c>
      <c r="P20" s="141">
        <v>0.01</v>
      </c>
      <c r="Q20" s="141">
        <v>0.42</v>
      </c>
      <c r="R20" s="192" t="e">
        <f t="shared" si="0"/>
        <v>#DIV/0!</v>
      </c>
      <c r="S20" s="142"/>
      <c r="T20" s="197">
        <f t="shared" si="1"/>
        <v>44531</v>
      </c>
      <c r="U20" s="193">
        <f>CERTIFICACIONES!D25</f>
        <v>0</v>
      </c>
      <c r="V20" s="194">
        <f t="shared" si="2"/>
        <v>0</v>
      </c>
      <c r="W20" s="38">
        <f t="shared" si="3"/>
        <v>0</v>
      </c>
      <c r="X20" s="195">
        <f t="shared" si="4"/>
        <v>0</v>
      </c>
    </row>
    <row r="21" spans="2:24" x14ac:dyDescent="0.25">
      <c r="B21" s="187">
        <v>44562</v>
      </c>
      <c r="C21" s="276" t="e">
        <f>0.04*INDICES!C19/' ÍNDICES 0 CÁLCULO IMPORTE'!$B$12</f>
        <v>#DIV/0!</v>
      </c>
      <c r="D21" s="276" t="e">
        <f>0.01*INDICES!D19/' ÍNDICES 0 CÁLCULO IMPORTE'!$C$12</f>
        <v>#DIV/0!</v>
      </c>
      <c r="E21" s="276" t="e">
        <f>0.08*INDICES!E19/' ÍNDICES 0 CÁLCULO IMPORTE'!$D$12</f>
        <v>#DIV/0!</v>
      </c>
      <c r="F21" s="276" t="e">
        <f>0.02*INDICES!F19/' ÍNDICES 0 CÁLCULO IMPORTE'!$E$12</f>
        <v>#DIV/0!</v>
      </c>
      <c r="G21" s="276" t="e">
        <f>0.03*INDICES!G19/' ÍNDICES 0 CÁLCULO IMPORTE'!$F$12</f>
        <v>#DIV/0!</v>
      </c>
      <c r="H21" s="276" t="e">
        <f>0.08*INDICES!H19/' ÍNDICES 0 CÁLCULO IMPORTE'!$G$12</f>
        <v>#DIV/0!</v>
      </c>
      <c r="I21" s="276" t="e">
        <f>0.04*INDICES!I19/' ÍNDICES 0 CÁLCULO IMPORTE'!$H$12</f>
        <v>#DIV/0!</v>
      </c>
      <c r="J21" s="276" t="e">
        <f>0.01*INDICES!J19/' ÍNDICES 0 CÁLCULO IMPORTE'!$I$12</f>
        <v>#DIV/0!</v>
      </c>
      <c r="K21" s="276" t="e">
        <f>0.06*INDICES!K19/' ÍNDICES 0 CÁLCULO IMPORTE'!$J$12</f>
        <v>#DIV/0!</v>
      </c>
      <c r="L21" s="276" t="e">
        <f>0.15*INDICES!L19/' ÍNDICES 0 CÁLCULO IMPORTE'!$K$12</f>
        <v>#DIV/0!</v>
      </c>
      <c r="M21" s="276" t="e">
        <f>0.02*INDICES!M19/' ÍNDICES 0 CÁLCULO IMPORTE'!$L$12</f>
        <v>#DIV/0!</v>
      </c>
      <c r="N21" s="276" t="e">
        <f>0.02*INDICES!N19/' ÍNDICES 0 CÁLCULO IMPORTE'!$M$12</f>
        <v>#DIV/0!</v>
      </c>
      <c r="O21" s="276" t="e">
        <f>0.01*INDICES!O19/' ÍNDICES 0 CÁLCULO IMPORTE'!$N$12</f>
        <v>#DIV/0!</v>
      </c>
      <c r="P21" s="277">
        <v>0.01</v>
      </c>
      <c r="Q21" s="277">
        <v>0.42</v>
      </c>
      <c r="R21" s="278" t="e">
        <f t="shared" si="0"/>
        <v>#DIV/0!</v>
      </c>
      <c r="T21" s="196">
        <f t="shared" si="1"/>
        <v>44562</v>
      </c>
      <c r="U21" s="46">
        <f>CERTIFICACIONES!I14</f>
        <v>0</v>
      </c>
      <c r="V21" s="47">
        <f t="shared" si="2"/>
        <v>0</v>
      </c>
      <c r="W21" s="38">
        <f t="shared" si="3"/>
        <v>0</v>
      </c>
      <c r="X21" s="48">
        <f t="shared" si="4"/>
        <v>0</v>
      </c>
    </row>
    <row r="22" spans="2:24" x14ac:dyDescent="0.25">
      <c r="B22" s="186">
        <v>44593</v>
      </c>
      <c r="C22" s="279" t="e">
        <f>0.04*INDICES!C20/' ÍNDICES 0 CÁLCULO IMPORTE'!$B$12</f>
        <v>#DIV/0!</v>
      </c>
      <c r="D22" s="279" t="e">
        <f>0.01*INDICES!D20/' ÍNDICES 0 CÁLCULO IMPORTE'!$C$12</f>
        <v>#DIV/0!</v>
      </c>
      <c r="E22" s="279" t="e">
        <f>0.08*INDICES!E20/' ÍNDICES 0 CÁLCULO IMPORTE'!$D$12</f>
        <v>#DIV/0!</v>
      </c>
      <c r="F22" s="279" t="e">
        <f>0.02*INDICES!F20/' ÍNDICES 0 CÁLCULO IMPORTE'!$E$12</f>
        <v>#DIV/0!</v>
      </c>
      <c r="G22" s="279" t="e">
        <f>0.03*INDICES!G20/' ÍNDICES 0 CÁLCULO IMPORTE'!$F$12</f>
        <v>#DIV/0!</v>
      </c>
      <c r="H22" s="279" t="e">
        <f>0.08*INDICES!H20/' ÍNDICES 0 CÁLCULO IMPORTE'!$G$12</f>
        <v>#DIV/0!</v>
      </c>
      <c r="I22" s="279" t="e">
        <f>0.04*INDICES!I20/' ÍNDICES 0 CÁLCULO IMPORTE'!$H$12</f>
        <v>#DIV/0!</v>
      </c>
      <c r="J22" s="279" t="e">
        <f>0.01*INDICES!J20/' ÍNDICES 0 CÁLCULO IMPORTE'!$I$12</f>
        <v>#DIV/0!</v>
      </c>
      <c r="K22" s="279" t="e">
        <f>0.06*INDICES!K20/' ÍNDICES 0 CÁLCULO IMPORTE'!$J$12</f>
        <v>#DIV/0!</v>
      </c>
      <c r="L22" s="279" t="e">
        <f>0.15*INDICES!L20/' ÍNDICES 0 CÁLCULO IMPORTE'!$K$12</f>
        <v>#DIV/0!</v>
      </c>
      <c r="M22" s="279" t="e">
        <f>0.02*INDICES!M20/' ÍNDICES 0 CÁLCULO IMPORTE'!$L$12</f>
        <v>#DIV/0!</v>
      </c>
      <c r="N22" s="279" t="e">
        <f>0.02*INDICES!N20/' ÍNDICES 0 CÁLCULO IMPORTE'!$M$12</f>
        <v>#DIV/0!</v>
      </c>
      <c r="O22" s="279" t="e">
        <f>0.01*INDICES!O20/' ÍNDICES 0 CÁLCULO IMPORTE'!$N$12</f>
        <v>#DIV/0!</v>
      </c>
      <c r="P22" s="280">
        <v>0.01</v>
      </c>
      <c r="Q22" s="280">
        <v>0.42</v>
      </c>
      <c r="R22" s="281" t="e">
        <f t="shared" si="0"/>
        <v>#DIV/0!</v>
      </c>
      <c r="T22" s="196">
        <f t="shared" si="1"/>
        <v>44593</v>
      </c>
      <c r="U22" s="46">
        <f>CERTIFICACIONES!I15</f>
        <v>0</v>
      </c>
      <c r="V22" s="47">
        <f t="shared" si="2"/>
        <v>0</v>
      </c>
      <c r="W22" s="38">
        <f t="shared" si="3"/>
        <v>0</v>
      </c>
      <c r="X22" s="49">
        <f t="shared" si="4"/>
        <v>0</v>
      </c>
    </row>
    <row r="23" spans="2:24" x14ac:dyDescent="0.25">
      <c r="B23" s="186">
        <v>44621</v>
      </c>
      <c r="C23" s="279" t="e">
        <f>0.04*INDICES!C21/' ÍNDICES 0 CÁLCULO IMPORTE'!$B$12</f>
        <v>#DIV/0!</v>
      </c>
      <c r="D23" s="279" t="e">
        <f>0.01*INDICES!D21/' ÍNDICES 0 CÁLCULO IMPORTE'!$C$12</f>
        <v>#DIV/0!</v>
      </c>
      <c r="E23" s="279" t="e">
        <f>0.08*INDICES!E21/' ÍNDICES 0 CÁLCULO IMPORTE'!$D$12</f>
        <v>#DIV/0!</v>
      </c>
      <c r="F23" s="279" t="e">
        <f>0.02*INDICES!F21/' ÍNDICES 0 CÁLCULO IMPORTE'!$E$12</f>
        <v>#DIV/0!</v>
      </c>
      <c r="G23" s="279" t="e">
        <f>0.03*INDICES!G21/' ÍNDICES 0 CÁLCULO IMPORTE'!$F$12</f>
        <v>#DIV/0!</v>
      </c>
      <c r="H23" s="279" t="e">
        <f>0.08*INDICES!H21/' ÍNDICES 0 CÁLCULO IMPORTE'!$G$12</f>
        <v>#DIV/0!</v>
      </c>
      <c r="I23" s="279" t="e">
        <f>0.04*INDICES!I21/' ÍNDICES 0 CÁLCULO IMPORTE'!$H$12</f>
        <v>#DIV/0!</v>
      </c>
      <c r="J23" s="279" t="e">
        <f>0.01*INDICES!J21/' ÍNDICES 0 CÁLCULO IMPORTE'!$I$12</f>
        <v>#DIV/0!</v>
      </c>
      <c r="K23" s="279" t="e">
        <f>0.06*INDICES!K21/' ÍNDICES 0 CÁLCULO IMPORTE'!$J$12</f>
        <v>#DIV/0!</v>
      </c>
      <c r="L23" s="279" t="e">
        <f>0.15*INDICES!L21/' ÍNDICES 0 CÁLCULO IMPORTE'!$K$12</f>
        <v>#DIV/0!</v>
      </c>
      <c r="M23" s="279" t="e">
        <f>0.02*INDICES!M21/' ÍNDICES 0 CÁLCULO IMPORTE'!$L$12</f>
        <v>#DIV/0!</v>
      </c>
      <c r="N23" s="279" t="e">
        <f>0.02*INDICES!N21/' ÍNDICES 0 CÁLCULO IMPORTE'!$M$12</f>
        <v>#DIV/0!</v>
      </c>
      <c r="O23" s="279" t="e">
        <f>0.01*INDICES!O21/' ÍNDICES 0 CÁLCULO IMPORTE'!$N$12</f>
        <v>#DIV/0!</v>
      </c>
      <c r="P23" s="280">
        <v>0.01</v>
      </c>
      <c r="Q23" s="280">
        <v>0.42</v>
      </c>
      <c r="R23" s="281" t="e">
        <f t="shared" si="0"/>
        <v>#DIV/0!</v>
      </c>
      <c r="T23" s="196">
        <f t="shared" si="1"/>
        <v>44621</v>
      </c>
      <c r="U23" s="46">
        <f>CERTIFICACIONES!I16</f>
        <v>0</v>
      </c>
      <c r="V23" s="47">
        <f t="shared" si="2"/>
        <v>0</v>
      </c>
      <c r="W23" s="38">
        <f t="shared" si="3"/>
        <v>0</v>
      </c>
      <c r="X23" s="49">
        <f t="shared" si="4"/>
        <v>0</v>
      </c>
    </row>
    <row r="24" spans="2:24" x14ac:dyDescent="0.25">
      <c r="B24" s="186">
        <v>44652</v>
      </c>
      <c r="C24" s="279" t="e">
        <f>0.04*INDICES!C22/' ÍNDICES 0 CÁLCULO IMPORTE'!$B$12</f>
        <v>#DIV/0!</v>
      </c>
      <c r="D24" s="279" t="e">
        <f>0.01*INDICES!D22/' ÍNDICES 0 CÁLCULO IMPORTE'!$C$12</f>
        <v>#DIV/0!</v>
      </c>
      <c r="E24" s="279" t="e">
        <f>0.08*INDICES!E22/' ÍNDICES 0 CÁLCULO IMPORTE'!$D$12</f>
        <v>#DIV/0!</v>
      </c>
      <c r="F24" s="279" t="e">
        <f>0.02*INDICES!F22/' ÍNDICES 0 CÁLCULO IMPORTE'!$E$12</f>
        <v>#DIV/0!</v>
      </c>
      <c r="G24" s="279" t="e">
        <f>0.03*INDICES!G22/' ÍNDICES 0 CÁLCULO IMPORTE'!$F$12</f>
        <v>#DIV/0!</v>
      </c>
      <c r="H24" s="279" t="e">
        <f>0.08*INDICES!H22/' ÍNDICES 0 CÁLCULO IMPORTE'!$G$12</f>
        <v>#DIV/0!</v>
      </c>
      <c r="I24" s="279" t="e">
        <f>0.04*INDICES!I22/' ÍNDICES 0 CÁLCULO IMPORTE'!$H$12</f>
        <v>#DIV/0!</v>
      </c>
      <c r="J24" s="279" t="e">
        <f>0.01*INDICES!J22/' ÍNDICES 0 CÁLCULO IMPORTE'!$I$12</f>
        <v>#DIV/0!</v>
      </c>
      <c r="K24" s="279" t="e">
        <f>0.06*INDICES!K22/' ÍNDICES 0 CÁLCULO IMPORTE'!$J$12</f>
        <v>#DIV/0!</v>
      </c>
      <c r="L24" s="279" t="e">
        <f>0.15*INDICES!L22/' ÍNDICES 0 CÁLCULO IMPORTE'!$K$12</f>
        <v>#DIV/0!</v>
      </c>
      <c r="M24" s="279" t="e">
        <f>0.02*INDICES!M22/' ÍNDICES 0 CÁLCULO IMPORTE'!$L$12</f>
        <v>#DIV/0!</v>
      </c>
      <c r="N24" s="279" t="e">
        <f>0.02*INDICES!N22/' ÍNDICES 0 CÁLCULO IMPORTE'!$M$12</f>
        <v>#DIV/0!</v>
      </c>
      <c r="O24" s="279" t="e">
        <f>0.01*INDICES!O22/' ÍNDICES 0 CÁLCULO IMPORTE'!$N$12</f>
        <v>#DIV/0!</v>
      </c>
      <c r="P24" s="280">
        <v>0.01</v>
      </c>
      <c r="Q24" s="280">
        <v>0.42</v>
      </c>
      <c r="R24" s="281" t="e">
        <f t="shared" si="0"/>
        <v>#DIV/0!</v>
      </c>
      <c r="T24" s="196">
        <f t="shared" si="1"/>
        <v>44652</v>
      </c>
      <c r="U24" s="46">
        <f>CERTIFICACIONES!I17</f>
        <v>0</v>
      </c>
      <c r="V24" s="47">
        <f t="shared" si="2"/>
        <v>0</v>
      </c>
      <c r="W24" s="38">
        <f t="shared" si="3"/>
        <v>0</v>
      </c>
      <c r="X24" s="49">
        <f t="shared" si="4"/>
        <v>0</v>
      </c>
    </row>
    <row r="25" spans="2:24" x14ac:dyDescent="0.25">
      <c r="B25" s="186">
        <v>44682</v>
      </c>
      <c r="C25" s="279" t="e">
        <f>0.04*INDICES!C23/' ÍNDICES 0 CÁLCULO IMPORTE'!$B$12</f>
        <v>#DIV/0!</v>
      </c>
      <c r="D25" s="279" t="e">
        <f>0.01*INDICES!D23/' ÍNDICES 0 CÁLCULO IMPORTE'!$C$12</f>
        <v>#DIV/0!</v>
      </c>
      <c r="E25" s="279" t="e">
        <f>0.08*INDICES!E23/' ÍNDICES 0 CÁLCULO IMPORTE'!$D$12</f>
        <v>#DIV/0!</v>
      </c>
      <c r="F25" s="279" t="e">
        <f>0.02*INDICES!F23/' ÍNDICES 0 CÁLCULO IMPORTE'!$E$12</f>
        <v>#DIV/0!</v>
      </c>
      <c r="G25" s="279" t="e">
        <f>0.03*INDICES!G23/' ÍNDICES 0 CÁLCULO IMPORTE'!$F$12</f>
        <v>#DIV/0!</v>
      </c>
      <c r="H25" s="279" t="e">
        <f>0.08*INDICES!H23/' ÍNDICES 0 CÁLCULO IMPORTE'!$G$12</f>
        <v>#DIV/0!</v>
      </c>
      <c r="I25" s="279" t="e">
        <f>0.04*INDICES!I23/' ÍNDICES 0 CÁLCULO IMPORTE'!$H$12</f>
        <v>#DIV/0!</v>
      </c>
      <c r="J25" s="279" t="e">
        <f>0.01*INDICES!J23/' ÍNDICES 0 CÁLCULO IMPORTE'!$I$12</f>
        <v>#DIV/0!</v>
      </c>
      <c r="K25" s="279" t="e">
        <f>0.06*INDICES!K23/' ÍNDICES 0 CÁLCULO IMPORTE'!$J$12</f>
        <v>#DIV/0!</v>
      </c>
      <c r="L25" s="279" t="e">
        <f>0.15*INDICES!L23/' ÍNDICES 0 CÁLCULO IMPORTE'!$K$12</f>
        <v>#DIV/0!</v>
      </c>
      <c r="M25" s="279" t="e">
        <f>0.02*INDICES!M23/' ÍNDICES 0 CÁLCULO IMPORTE'!$L$12</f>
        <v>#DIV/0!</v>
      </c>
      <c r="N25" s="279" t="e">
        <f>0.02*INDICES!N23/' ÍNDICES 0 CÁLCULO IMPORTE'!$M$12</f>
        <v>#DIV/0!</v>
      </c>
      <c r="O25" s="279" t="e">
        <f>0.01*INDICES!O23/' ÍNDICES 0 CÁLCULO IMPORTE'!$N$12</f>
        <v>#DIV/0!</v>
      </c>
      <c r="P25" s="280">
        <v>0.01</v>
      </c>
      <c r="Q25" s="280">
        <v>0.42</v>
      </c>
      <c r="R25" s="281" t="e">
        <f t="shared" si="0"/>
        <v>#DIV/0!</v>
      </c>
      <c r="T25" s="196">
        <f t="shared" si="1"/>
        <v>44682</v>
      </c>
      <c r="U25" s="46">
        <f>CERTIFICACIONES!I18</f>
        <v>0</v>
      </c>
      <c r="V25" s="47">
        <f t="shared" si="2"/>
        <v>0</v>
      </c>
      <c r="W25" s="38">
        <f t="shared" si="3"/>
        <v>0</v>
      </c>
      <c r="X25" s="49">
        <f t="shared" si="4"/>
        <v>0</v>
      </c>
    </row>
    <row r="26" spans="2:24" x14ac:dyDescent="0.25">
      <c r="B26" s="186">
        <v>44713</v>
      </c>
      <c r="C26" s="279" t="e">
        <f>0.04*INDICES!C24/' ÍNDICES 0 CÁLCULO IMPORTE'!$B$12</f>
        <v>#DIV/0!</v>
      </c>
      <c r="D26" s="279" t="e">
        <f>0.01*INDICES!D24/' ÍNDICES 0 CÁLCULO IMPORTE'!$C$12</f>
        <v>#DIV/0!</v>
      </c>
      <c r="E26" s="279" t="e">
        <f>0.08*INDICES!E24/' ÍNDICES 0 CÁLCULO IMPORTE'!$D$12</f>
        <v>#DIV/0!</v>
      </c>
      <c r="F26" s="279" t="e">
        <f>0.02*INDICES!F24/' ÍNDICES 0 CÁLCULO IMPORTE'!$E$12</f>
        <v>#DIV/0!</v>
      </c>
      <c r="G26" s="279" t="e">
        <f>0.03*INDICES!G24/' ÍNDICES 0 CÁLCULO IMPORTE'!$F$12</f>
        <v>#DIV/0!</v>
      </c>
      <c r="H26" s="279" t="e">
        <f>0.08*INDICES!H24/' ÍNDICES 0 CÁLCULO IMPORTE'!$G$12</f>
        <v>#DIV/0!</v>
      </c>
      <c r="I26" s="279" t="e">
        <f>0.04*INDICES!I24/' ÍNDICES 0 CÁLCULO IMPORTE'!$H$12</f>
        <v>#DIV/0!</v>
      </c>
      <c r="J26" s="279" t="e">
        <f>0.01*INDICES!J24/' ÍNDICES 0 CÁLCULO IMPORTE'!$I$12</f>
        <v>#DIV/0!</v>
      </c>
      <c r="K26" s="279" t="e">
        <f>0.06*INDICES!K24/' ÍNDICES 0 CÁLCULO IMPORTE'!$J$12</f>
        <v>#DIV/0!</v>
      </c>
      <c r="L26" s="279" t="e">
        <f>0.15*INDICES!L24/' ÍNDICES 0 CÁLCULO IMPORTE'!$K$12</f>
        <v>#DIV/0!</v>
      </c>
      <c r="M26" s="279" t="e">
        <f>0.02*INDICES!M24/' ÍNDICES 0 CÁLCULO IMPORTE'!$L$12</f>
        <v>#DIV/0!</v>
      </c>
      <c r="N26" s="279" t="e">
        <f>0.02*INDICES!N24/' ÍNDICES 0 CÁLCULO IMPORTE'!$M$12</f>
        <v>#DIV/0!</v>
      </c>
      <c r="O26" s="279" t="e">
        <f>0.01*INDICES!O24/' ÍNDICES 0 CÁLCULO IMPORTE'!$N$12</f>
        <v>#DIV/0!</v>
      </c>
      <c r="P26" s="280">
        <v>0.01</v>
      </c>
      <c r="Q26" s="280">
        <v>0.42</v>
      </c>
      <c r="R26" s="281" t="e">
        <f t="shared" si="0"/>
        <v>#DIV/0!</v>
      </c>
      <c r="T26" s="196">
        <f t="shared" si="1"/>
        <v>44713</v>
      </c>
      <c r="U26" s="46">
        <f>CERTIFICACIONES!I19</f>
        <v>0</v>
      </c>
      <c r="V26" s="47">
        <f t="shared" si="2"/>
        <v>0</v>
      </c>
      <c r="W26" s="38">
        <f t="shared" si="3"/>
        <v>0</v>
      </c>
      <c r="X26" s="49">
        <f t="shared" si="4"/>
        <v>0</v>
      </c>
    </row>
    <row r="27" spans="2:24" x14ac:dyDescent="0.25">
      <c r="B27" s="186">
        <v>44743</v>
      </c>
      <c r="C27" s="279" t="e">
        <f>0.04*INDICES!C25/' ÍNDICES 0 CÁLCULO IMPORTE'!$B$12</f>
        <v>#DIV/0!</v>
      </c>
      <c r="D27" s="279" t="e">
        <f>0.01*INDICES!D25/' ÍNDICES 0 CÁLCULO IMPORTE'!$C$12</f>
        <v>#DIV/0!</v>
      </c>
      <c r="E27" s="279" t="e">
        <f>0.08*INDICES!E25/' ÍNDICES 0 CÁLCULO IMPORTE'!$D$12</f>
        <v>#DIV/0!</v>
      </c>
      <c r="F27" s="279" t="e">
        <f>0.02*INDICES!F25/' ÍNDICES 0 CÁLCULO IMPORTE'!$E$12</f>
        <v>#DIV/0!</v>
      </c>
      <c r="G27" s="279" t="e">
        <f>0.03*INDICES!G25/' ÍNDICES 0 CÁLCULO IMPORTE'!$F$12</f>
        <v>#DIV/0!</v>
      </c>
      <c r="H27" s="279" t="e">
        <f>0.08*INDICES!H25/' ÍNDICES 0 CÁLCULO IMPORTE'!$G$12</f>
        <v>#DIV/0!</v>
      </c>
      <c r="I27" s="279" t="e">
        <f>0.04*INDICES!I25/' ÍNDICES 0 CÁLCULO IMPORTE'!$H$12</f>
        <v>#DIV/0!</v>
      </c>
      <c r="J27" s="279" t="e">
        <f>0.01*INDICES!J25/' ÍNDICES 0 CÁLCULO IMPORTE'!$I$12</f>
        <v>#DIV/0!</v>
      </c>
      <c r="K27" s="279" t="e">
        <f>0.06*INDICES!K25/' ÍNDICES 0 CÁLCULO IMPORTE'!$J$12</f>
        <v>#DIV/0!</v>
      </c>
      <c r="L27" s="279" t="e">
        <f>0.15*INDICES!L25/' ÍNDICES 0 CÁLCULO IMPORTE'!$K$12</f>
        <v>#DIV/0!</v>
      </c>
      <c r="M27" s="279" t="e">
        <f>0.02*INDICES!M25/' ÍNDICES 0 CÁLCULO IMPORTE'!$L$12</f>
        <v>#DIV/0!</v>
      </c>
      <c r="N27" s="279" t="e">
        <f>0.02*INDICES!N25/' ÍNDICES 0 CÁLCULO IMPORTE'!$M$12</f>
        <v>#DIV/0!</v>
      </c>
      <c r="O27" s="279" t="e">
        <f>0.01*INDICES!O25/' ÍNDICES 0 CÁLCULO IMPORTE'!$N$12</f>
        <v>#DIV/0!</v>
      </c>
      <c r="P27" s="280">
        <v>0.01</v>
      </c>
      <c r="Q27" s="280">
        <v>0.42</v>
      </c>
      <c r="R27" s="281" t="e">
        <f t="shared" si="0"/>
        <v>#DIV/0!</v>
      </c>
      <c r="T27" s="196">
        <f t="shared" si="1"/>
        <v>44743</v>
      </c>
      <c r="U27" s="46">
        <f>CERTIFICACIONES!I20</f>
        <v>0</v>
      </c>
      <c r="V27" s="47">
        <f t="shared" si="2"/>
        <v>0</v>
      </c>
      <c r="W27" s="38">
        <f t="shared" si="3"/>
        <v>0</v>
      </c>
      <c r="X27" s="49">
        <f t="shared" si="4"/>
        <v>0</v>
      </c>
    </row>
    <row r="28" spans="2:24" x14ac:dyDescent="0.25">
      <c r="B28" s="186">
        <v>44774</v>
      </c>
      <c r="C28" s="279" t="e">
        <f>0.04*INDICES!C26/' ÍNDICES 0 CÁLCULO IMPORTE'!$B$12</f>
        <v>#DIV/0!</v>
      </c>
      <c r="D28" s="279" t="e">
        <f>0.01*INDICES!D26/' ÍNDICES 0 CÁLCULO IMPORTE'!$C$12</f>
        <v>#DIV/0!</v>
      </c>
      <c r="E28" s="279" t="e">
        <f>0.08*INDICES!E26/' ÍNDICES 0 CÁLCULO IMPORTE'!$D$12</f>
        <v>#DIV/0!</v>
      </c>
      <c r="F28" s="279" t="e">
        <f>0.02*INDICES!F26/' ÍNDICES 0 CÁLCULO IMPORTE'!$E$12</f>
        <v>#DIV/0!</v>
      </c>
      <c r="G28" s="279" t="e">
        <f>0.03*INDICES!G26/' ÍNDICES 0 CÁLCULO IMPORTE'!$F$12</f>
        <v>#DIV/0!</v>
      </c>
      <c r="H28" s="279" t="e">
        <f>0.08*INDICES!H26/' ÍNDICES 0 CÁLCULO IMPORTE'!$G$12</f>
        <v>#DIV/0!</v>
      </c>
      <c r="I28" s="279" t="e">
        <f>0.04*INDICES!I26/' ÍNDICES 0 CÁLCULO IMPORTE'!$H$12</f>
        <v>#DIV/0!</v>
      </c>
      <c r="J28" s="279" t="e">
        <f>0.01*INDICES!J26/' ÍNDICES 0 CÁLCULO IMPORTE'!$I$12</f>
        <v>#DIV/0!</v>
      </c>
      <c r="K28" s="279" t="e">
        <f>0.06*INDICES!K26/' ÍNDICES 0 CÁLCULO IMPORTE'!$J$12</f>
        <v>#DIV/0!</v>
      </c>
      <c r="L28" s="279" t="e">
        <f>0.15*INDICES!L26/' ÍNDICES 0 CÁLCULO IMPORTE'!$K$12</f>
        <v>#DIV/0!</v>
      </c>
      <c r="M28" s="279" t="e">
        <f>0.02*INDICES!M26/' ÍNDICES 0 CÁLCULO IMPORTE'!$L$12</f>
        <v>#DIV/0!</v>
      </c>
      <c r="N28" s="279" t="e">
        <f>0.02*INDICES!N26/' ÍNDICES 0 CÁLCULO IMPORTE'!$M$12</f>
        <v>#DIV/0!</v>
      </c>
      <c r="O28" s="279" t="e">
        <f>0.01*INDICES!O26/' ÍNDICES 0 CÁLCULO IMPORTE'!$N$12</f>
        <v>#DIV/0!</v>
      </c>
      <c r="P28" s="280">
        <v>0.01</v>
      </c>
      <c r="Q28" s="280">
        <v>0.42</v>
      </c>
      <c r="R28" s="281" t="e">
        <f t="shared" si="0"/>
        <v>#DIV/0!</v>
      </c>
      <c r="T28" s="196">
        <f t="shared" si="1"/>
        <v>44774</v>
      </c>
      <c r="U28" s="46">
        <f>CERTIFICACIONES!I21</f>
        <v>0</v>
      </c>
      <c r="V28" s="47">
        <f t="shared" si="2"/>
        <v>0</v>
      </c>
      <c r="W28" s="38">
        <f t="shared" si="3"/>
        <v>0</v>
      </c>
      <c r="X28" s="49">
        <f t="shared" si="4"/>
        <v>0</v>
      </c>
    </row>
    <row r="29" spans="2:24" x14ac:dyDescent="0.25">
      <c r="B29" s="186">
        <v>44805</v>
      </c>
      <c r="C29" s="279" t="e">
        <f>0.04*INDICES!C27/' ÍNDICES 0 CÁLCULO IMPORTE'!$B$12</f>
        <v>#DIV/0!</v>
      </c>
      <c r="D29" s="279" t="e">
        <f>0.01*INDICES!D27/' ÍNDICES 0 CÁLCULO IMPORTE'!$C$12</f>
        <v>#DIV/0!</v>
      </c>
      <c r="E29" s="279" t="e">
        <f>0.08*INDICES!E27/' ÍNDICES 0 CÁLCULO IMPORTE'!$D$12</f>
        <v>#DIV/0!</v>
      </c>
      <c r="F29" s="279" t="e">
        <f>0.02*INDICES!F27/' ÍNDICES 0 CÁLCULO IMPORTE'!$E$12</f>
        <v>#DIV/0!</v>
      </c>
      <c r="G29" s="279" t="e">
        <f>0.03*INDICES!G27/' ÍNDICES 0 CÁLCULO IMPORTE'!$F$12</f>
        <v>#DIV/0!</v>
      </c>
      <c r="H29" s="279" t="e">
        <f>0.08*INDICES!H27/' ÍNDICES 0 CÁLCULO IMPORTE'!$G$12</f>
        <v>#DIV/0!</v>
      </c>
      <c r="I29" s="279" t="e">
        <f>0.04*INDICES!I27/' ÍNDICES 0 CÁLCULO IMPORTE'!$H$12</f>
        <v>#DIV/0!</v>
      </c>
      <c r="J29" s="279" t="e">
        <f>0.01*INDICES!J27/' ÍNDICES 0 CÁLCULO IMPORTE'!$I$12</f>
        <v>#DIV/0!</v>
      </c>
      <c r="K29" s="279" t="e">
        <f>0.06*INDICES!K27/' ÍNDICES 0 CÁLCULO IMPORTE'!$J$12</f>
        <v>#DIV/0!</v>
      </c>
      <c r="L29" s="279" t="e">
        <f>0.15*INDICES!L27/' ÍNDICES 0 CÁLCULO IMPORTE'!$K$12</f>
        <v>#DIV/0!</v>
      </c>
      <c r="M29" s="279" t="e">
        <f>0.02*INDICES!M27/' ÍNDICES 0 CÁLCULO IMPORTE'!$L$12</f>
        <v>#DIV/0!</v>
      </c>
      <c r="N29" s="279" t="e">
        <f>0.02*INDICES!N27/' ÍNDICES 0 CÁLCULO IMPORTE'!$M$12</f>
        <v>#DIV/0!</v>
      </c>
      <c r="O29" s="279" t="e">
        <f>0.01*INDICES!O27/' ÍNDICES 0 CÁLCULO IMPORTE'!$N$12</f>
        <v>#DIV/0!</v>
      </c>
      <c r="P29" s="280">
        <v>0.01</v>
      </c>
      <c r="Q29" s="280">
        <v>0.42</v>
      </c>
      <c r="R29" s="281" t="e">
        <f t="shared" si="0"/>
        <v>#DIV/0!</v>
      </c>
      <c r="T29" s="196">
        <f t="shared" si="1"/>
        <v>44805</v>
      </c>
      <c r="U29" s="46">
        <f>CERTIFICACIONES!I22</f>
        <v>0</v>
      </c>
      <c r="V29" s="47">
        <f t="shared" si="2"/>
        <v>0</v>
      </c>
      <c r="W29" s="38">
        <f t="shared" si="3"/>
        <v>0</v>
      </c>
      <c r="X29" s="49">
        <f t="shared" si="4"/>
        <v>0</v>
      </c>
    </row>
    <row r="30" spans="2:24" x14ac:dyDescent="0.25">
      <c r="B30" s="186">
        <v>44835</v>
      </c>
      <c r="C30" s="279" t="e">
        <f>0.04*INDICES!C28/' ÍNDICES 0 CÁLCULO IMPORTE'!$B$12</f>
        <v>#DIV/0!</v>
      </c>
      <c r="D30" s="279" t="e">
        <f>0.01*INDICES!D28/' ÍNDICES 0 CÁLCULO IMPORTE'!$C$12</f>
        <v>#DIV/0!</v>
      </c>
      <c r="E30" s="279" t="e">
        <f>0.08*INDICES!E28/' ÍNDICES 0 CÁLCULO IMPORTE'!$D$12</f>
        <v>#DIV/0!</v>
      </c>
      <c r="F30" s="279" t="e">
        <f>0.02*INDICES!F28/' ÍNDICES 0 CÁLCULO IMPORTE'!$E$12</f>
        <v>#DIV/0!</v>
      </c>
      <c r="G30" s="279" t="e">
        <f>0.03*INDICES!G28/' ÍNDICES 0 CÁLCULO IMPORTE'!$F$12</f>
        <v>#DIV/0!</v>
      </c>
      <c r="H30" s="279" t="e">
        <f>0.08*INDICES!H28/' ÍNDICES 0 CÁLCULO IMPORTE'!$G$12</f>
        <v>#DIV/0!</v>
      </c>
      <c r="I30" s="279" t="e">
        <f>0.04*INDICES!I28/' ÍNDICES 0 CÁLCULO IMPORTE'!$H$12</f>
        <v>#DIV/0!</v>
      </c>
      <c r="J30" s="279" t="e">
        <f>0.01*INDICES!J28/' ÍNDICES 0 CÁLCULO IMPORTE'!$I$12</f>
        <v>#DIV/0!</v>
      </c>
      <c r="K30" s="279" t="e">
        <f>0.06*INDICES!K28/' ÍNDICES 0 CÁLCULO IMPORTE'!$J$12</f>
        <v>#DIV/0!</v>
      </c>
      <c r="L30" s="279" t="e">
        <f>0.15*INDICES!L28/' ÍNDICES 0 CÁLCULO IMPORTE'!$K$12</f>
        <v>#DIV/0!</v>
      </c>
      <c r="M30" s="279" t="e">
        <f>0.02*INDICES!M28/' ÍNDICES 0 CÁLCULO IMPORTE'!$L$12</f>
        <v>#DIV/0!</v>
      </c>
      <c r="N30" s="279" t="e">
        <f>0.02*INDICES!N28/' ÍNDICES 0 CÁLCULO IMPORTE'!$M$12</f>
        <v>#DIV/0!</v>
      </c>
      <c r="O30" s="279" t="e">
        <f>0.01*INDICES!O28/' ÍNDICES 0 CÁLCULO IMPORTE'!$N$12</f>
        <v>#DIV/0!</v>
      </c>
      <c r="P30" s="280">
        <v>0.01</v>
      </c>
      <c r="Q30" s="280">
        <v>0.42</v>
      </c>
      <c r="R30" s="281" t="e">
        <f t="shared" si="0"/>
        <v>#DIV/0!</v>
      </c>
      <c r="T30" s="196">
        <f t="shared" si="1"/>
        <v>44835</v>
      </c>
      <c r="U30" s="46">
        <f>CERTIFICACIONES!I23</f>
        <v>0</v>
      </c>
      <c r="V30" s="47">
        <f t="shared" si="2"/>
        <v>0</v>
      </c>
      <c r="W30" s="38">
        <f t="shared" si="3"/>
        <v>0</v>
      </c>
      <c r="X30" s="49">
        <f t="shared" si="4"/>
        <v>0</v>
      </c>
    </row>
    <row r="31" spans="2:24" x14ac:dyDescent="0.25">
      <c r="B31" s="186">
        <v>44866</v>
      </c>
      <c r="C31" s="279" t="e">
        <f>0.04*INDICES!C29/' ÍNDICES 0 CÁLCULO IMPORTE'!$B$12</f>
        <v>#DIV/0!</v>
      </c>
      <c r="D31" s="279" t="e">
        <f>0.01*INDICES!D29/' ÍNDICES 0 CÁLCULO IMPORTE'!$C$12</f>
        <v>#DIV/0!</v>
      </c>
      <c r="E31" s="279" t="e">
        <f>0.08*INDICES!E29/' ÍNDICES 0 CÁLCULO IMPORTE'!$D$12</f>
        <v>#DIV/0!</v>
      </c>
      <c r="F31" s="279" t="e">
        <f>0.02*INDICES!F29/' ÍNDICES 0 CÁLCULO IMPORTE'!$E$12</f>
        <v>#DIV/0!</v>
      </c>
      <c r="G31" s="279" t="e">
        <f>0.03*INDICES!G29/' ÍNDICES 0 CÁLCULO IMPORTE'!$F$12</f>
        <v>#DIV/0!</v>
      </c>
      <c r="H31" s="279" t="e">
        <f>0.08*INDICES!H29/' ÍNDICES 0 CÁLCULO IMPORTE'!$G$12</f>
        <v>#DIV/0!</v>
      </c>
      <c r="I31" s="279" t="e">
        <f>0.04*INDICES!I29/' ÍNDICES 0 CÁLCULO IMPORTE'!$H$12</f>
        <v>#DIV/0!</v>
      </c>
      <c r="J31" s="279" t="e">
        <f>0.01*INDICES!J29/' ÍNDICES 0 CÁLCULO IMPORTE'!$I$12</f>
        <v>#DIV/0!</v>
      </c>
      <c r="K31" s="279" t="e">
        <f>0.06*INDICES!K29/' ÍNDICES 0 CÁLCULO IMPORTE'!$J$12</f>
        <v>#DIV/0!</v>
      </c>
      <c r="L31" s="279" t="e">
        <f>0.15*INDICES!L29/' ÍNDICES 0 CÁLCULO IMPORTE'!$K$12</f>
        <v>#DIV/0!</v>
      </c>
      <c r="M31" s="279" t="e">
        <f>0.02*INDICES!M29/' ÍNDICES 0 CÁLCULO IMPORTE'!$L$12</f>
        <v>#DIV/0!</v>
      </c>
      <c r="N31" s="279" t="e">
        <f>0.02*INDICES!N29/' ÍNDICES 0 CÁLCULO IMPORTE'!$M$12</f>
        <v>#DIV/0!</v>
      </c>
      <c r="O31" s="279" t="e">
        <f>0.01*INDICES!O29/' ÍNDICES 0 CÁLCULO IMPORTE'!$N$12</f>
        <v>#DIV/0!</v>
      </c>
      <c r="P31" s="280">
        <v>0.01</v>
      </c>
      <c r="Q31" s="280">
        <v>0.42</v>
      </c>
      <c r="R31" s="281" t="e">
        <f t="shared" si="0"/>
        <v>#DIV/0!</v>
      </c>
      <c r="T31" s="196">
        <f t="shared" si="1"/>
        <v>44866</v>
      </c>
      <c r="U31" s="46">
        <f>CERTIFICACIONES!I24</f>
        <v>0</v>
      </c>
      <c r="V31" s="47">
        <f t="shared" si="2"/>
        <v>0</v>
      </c>
      <c r="W31" s="38">
        <f t="shared" si="3"/>
        <v>0</v>
      </c>
      <c r="X31" s="49">
        <f t="shared" si="4"/>
        <v>0</v>
      </c>
    </row>
    <row r="32" spans="2:24" ht="15.75" thickBot="1" x14ac:dyDescent="0.3">
      <c r="B32" s="191">
        <v>44896</v>
      </c>
      <c r="C32" s="282" t="e">
        <f>0.04*INDICES!C30/' ÍNDICES 0 CÁLCULO IMPORTE'!$B$12</f>
        <v>#DIV/0!</v>
      </c>
      <c r="D32" s="282" t="e">
        <f>0.01*INDICES!D30/' ÍNDICES 0 CÁLCULO IMPORTE'!$C$12</f>
        <v>#DIV/0!</v>
      </c>
      <c r="E32" s="282" t="e">
        <f>0.08*INDICES!E30/' ÍNDICES 0 CÁLCULO IMPORTE'!$D$12</f>
        <v>#DIV/0!</v>
      </c>
      <c r="F32" s="282" t="e">
        <f>0.02*INDICES!F30/' ÍNDICES 0 CÁLCULO IMPORTE'!$E$12</f>
        <v>#DIV/0!</v>
      </c>
      <c r="G32" s="282" t="e">
        <f>0.03*INDICES!G30/' ÍNDICES 0 CÁLCULO IMPORTE'!$F$12</f>
        <v>#DIV/0!</v>
      </c>
      <c r="H32" s="282" t="e">
        <f>0.08*INDICES!H30/' ÍNDICES 0 CÁLCULO IMPORTE'!$G$12</f>
        <v>#DIV/0!</v>
      </c>
      <c r="I32" s="282" t="e">
        <f>0.04*INDICES!I30/' ÍNDICES 0 CÁLCULO IMPORTE'!$H$12</f>
        <v>#DIV/0!</v>
      </c>
      <c r="J32" s="282" t="e">
        <f>0.01*INDICES!J30/' ÍNDICES 0 CÁLCULO IMPORTE'!$I$12</f>
        <v>#DIV/0!</v>
      </c>
      <c r="K32" s="282" t="e">
        <f>0.06*INDICES!K30/' ÍNDICES 0 CÁLCULO IMPORTE'!$J$12</f>
        <v>#DIV/0!</v>
      </c>
      <c r="L32" s="282" t="e">
        <f>0.15*INDICES!L30/' ÍNDICES 0 CÁLCULO IMPORTE'!$K$12</f>
        <v>#DIV/0!</v>
      </c>
      <c r="M32" s="282" t="e">
        <f>0.02*INDICES!M30/' ÍNDICES 0 CÁLCULO IMPORTE'!$L$12</f>
        <v>#DIV/0!</v>
      </c>
      <c r="N32" s="282" t="e">
        <f>0.02*INDICES!N30/' ÍNDICES 0 CÁLCULO IMPORTE'!$M$12</f>
        <v>#DIV/0!</v>
      </c>
      <c r="O32" s="282" t="e">
        <f>0.01*INDICES!O30/' ÍNDICES 0 CÁLCULO IMPORTE'!$N$12</f>
        <v>#DIV/0!</v>
      </c>
      <c r="P32" s="283">
        <v>0.01</v>
      </c>
      <c r="Q32" s="283">
        <v>0.42</v>
      </c>
      <c r="R32" s="284" t="e">
        <f t="shared" si="0"/>
        <v>#DIV/0!</v>
      </c>
      <c r="T32" s="263">
        <f t="shared" si="1"/>
        <v>44896</v>
      </c>
      <c r="U32" s="264">
        <f>CERTIFICACIONES!I25</f>
        <v>0</v>
      </c>
      <c r="V32" s="265">
        <f t="shared" si="2"/>
        <v>0</v>
      </c>
      <c r="W32" s="192">
        <f t="shared" si="3"/>
        <v>0</v>
      </c>
      <c r="X32" s="195">
        <f t="shared" si="4"/>
        <v>0</v>
      </c>
    </row>
    <row r="33" spans="2:24" ht="15.75" thickBot="1" x14ac:dyDescent="0.3">
      <c r="B33" s="187">
        <v>44927</v>
      </c>
      <c r="C33" s="276" t="e">
        <f>0.04*INDICES!C31/' ÍNDICES 0 CÁLCULO IMPORTE'!$B$12</f>
        <v>#DIV/0!</v>
      </c>
      <c r="D33" s="276" t="e">
        <f>0.01*INDICES!D31/' ÍNDICES 0 CÁLCULO IMPORTE'!$C$12</f>
        <v>#DIV/0!</v>
      </c>
      <c r="E33" s="276" t="e">
        <f>0.08*INDICES!E31/' ÍNDICES 0 CÁLCULO IMPORTE'!$D$12</f>
        <v>#DIV/0!</v>
      </c>
      <c r="F33" s="276" t="e">
        <f>0.02*INDICES!F31/' ÍNDICES 0 CÁLCULO IMPORTE'!$E$12</f>
        <v>#DIV/0!</v>
      </c>
      <c r="G33" s="276" t="e">
        <f>0.03*INDICES!G31/' ÍNDICES 0 CÁLCULO IMPORTE'!$F$12</f>
        <v>#DIV/0!</v>
      </c>
      <c r="H33" s="276" t="e">
        <f>0.08*INDICES!H31/' ÍNDICES 0 CÁLCULO IMPORTE'!$G$12</f>
        <v>#DIV/0!</v>
      </c>
      <c r="I33" s="276" t="e">
        <f>0.04*INDICES!I31/' ÍNDICES 0 CÁLCULO IMPORTE'!$H$12</f>
        <v>#DIV/0!</v>
      </c>
      <c r="J33" s="276" t="e">
        <f>0.01*INDICES!J31/' ÍNDICES 0 CÁLCULO IMPORTE'!$I$12</f>
        <v>#DIV/0!</v>
      </c>
      <c r="K33" s="276" t="e">
        <f>0.06*INDICES!K31/' ÍNDICES 0 CÁLCULO IMPORTE'!$J$12</f>
        <v>#DIV/0!</v>
      </c>
      <c r="L33" s="276" t="e">
        <f>0.15*INDICES!L31/' ÍNDICES 0 CÁLCULO IMPORTE'!$K$12</f>
        <v>#DIV/0!</v>
      </c>
      <c r="M33" s="276" t="e">
        <f>0.02*INDICES!M31/' ÍNDICES 0 CÁLCULO IMPORTE'!$L$12</f>
        <v>#DIV/0!</v>
      </c>
      <c r="N33" s="276" t="e">
        <f>0.02*INDICES!N31/' ÍNDICES 0 CÁLCULO IMPORTE'!$M$12</f>
        <v>#DIV/0!</v>
      </c>
      <c r="O33" s="276" t="e">
        <f>0.01*INDICES!O31/' ÍNDICES 0 CÁLCULO IMPORTE'!$N$12</f>
        <v>#DIV/0!</v>
      </c>
      <c r="P33" s="277">
        <v>0.01</v>
      </c>
      <c r="Q33" s="277">
        <v>0.42</v>
      </c>
      <c r="R33" s="278" t="e">
        <f t="shared" ref="R33:R56" si="5">SUM(C33:Q33)</f>
        <v>#DIV/0!</v>
      </c>
      <c r="T33" s="196">
        <f t="shared" si="1"/>
        <v>44927</v>
      </c>
      <c r="U33" s="264">
        <f>CERTIFICACIONES!N14</f>
        <v>0</v>
      </c>
      <c r="V33" s="265">
        <f t="shared" si="2"/>
        <v>0</v>
      </c>
      <c r="W33" s="192">
        <f t="shared" si="3"/>
        <v>0</v>
      </c>
      <c r="X33" s="195">
        <f t="shared" si="4"/>
        <v>0</v>
      </c>
    </row>
    <row r="34" spans="2:24" ht="15.75" thickBot="1" x14ac:dyDescent="0.3">
      <c r="B34" s="186">
        <v>44958</v>
      </c>
      <c r="C34" s="279" t="e">
        <f>0.04*INDICES!C32/' ÍNDICES 0 CÁLCULO IMPORTE'!$B$12</f>
        <v>#DIV/0!</v>
      </c>
      <c r="D34" s="279" t="e">
        <f>0.01*INDICES!D32/' ÍNDICES 0 CÁLCULO IMPORTE'!$C$12</f>
        <v>#DIV/0!</v>
      </c>
      <c r="E34" s="279" t="e">
        <f>0.08*INDICES!E32/' ÍNDICES 0 CÁLCULO IMPORTE'!$D$12</f>
        <v>#DIV/0!</v>
      </c>
      <c r="F34" s="279" t="e">
        <f>0.02*INDICES!F32/' ÍNDICES 0 CÁLCULO IMPORTE'!$E$12</f>
        <v>#DIV/0!</v>
      </c>
      <c r="G34" s="279" t="e">
        <f>0.03*INDICES!G32/' ÍNDICES 0 CÁLCULO IMPORTE'!$F$12</f>
        <v>#DIV/0!</v>
      </c>
      <c r="H34" s="279" t="e">
        <f>0.08*INDICES!H32/' ÍNDICES 0 CÁLCULO IMPORTE'!$G$12</f>
        <v>#DIV/0!</v>
      </c>
      <c r="I34" s="279" t="e">
        <f>0.04*INDICES!I32/' ÍNDICES 0 CÁLCULO IMPORTE'!$H$12</f>
        <v>#DIV/0!</v>
      </c>
      <c r="J34" s="279" t="e">
        <f>0.01*INDICES!J32/' ÍNDICES 0 CÁLCULO IMPORTE'!$I$12</f>
        <v>#DIV/0!</v>
      </c>
      <c r="K34" s="279" t="e">
        <f>0.06*INDICES!K32/' ÍNDICES 0 CÁLCULO IMPORTE'!$J$12</f>
        <v>#DIV/0!</v>
      </c>
      <c r="L34" s="279" t="e">
        <f>0.15*INDICES!L32/' ÍNDICES 0 CÁLCULO IMPORTE'!$K$12</f>
        <v>#DIV/0!</v>
      </c>
      <c r="M34" s="279" t="e">
        <f>0.02*INDICES!M32/' ÍNDICES 0 CÁLCULO IMPORTE'!$L$12</f>
        <v>#DIV/0!</v>
      </c>
      <c r="N34" s="279" t="e">
        <f>0.02*INDICES!N32/' ÍNDICES 0 CÁLCULO IMPORTE'!$M$12</f>
        <v>#DIV/0!</v>
      </c>
      <c r="O34" s="279" t="e">
        <f>0.01*INDICES!O32/' ÍNDICES 0 CÁLCULO IMPORTE'!$N$12</f>
        <v>#DIV/0!</v>
      </c>
      <c r="P34" s="280">
        <v>0.01</v>
      </c>
      <c r="Q34" s="280">
        <v>0.42</v>
      </c>
      <c r="R34" s="281" t="e">
        <f t="shared" si="5"/>
        <v>#DIV/0!</v>
      </c>
      <c r="T34" s="196">
        <f t="shared" si="1"/>
        <v>44958</v>
      </c>
      <c r="U34" s="264">
        <f>CERTIFICACIONES!N15</f>
        <v>0</v>
      </c>
      <c r="V34" s="265">
        <f t="shared" si="2"/>
        <v>0</v>
      </c>
      <c r="W34" s="192">
        <f t="shared" si="3"/>
        <v>0</v>
      </c>
      <c r="X34" s="195">
        <f t="shared" si="4"/>
        <v>0</v>
      </c>
    </row>
    <row r="35" spans="2:24" ht="15.75" thickBot="1" x14ac:dyDescent="0.3">
      <c r="B35" s="186">
        <v>44986</v>
      </c>
      <c r="C35" s="279" t="e">
        <f>0.04*INDICES!C33/' ÍNDICES 0 CÁLCULO IMPORTE'!$B$12</f>
        <v>#DIV/0!</v>
      </c>
      <c r="D35" s="279" t="e">
        <f>0.01*INDICES!D33/' ÍNDICES 0 CÁLCULO IMPORTE'!$C$12</f>
        <v>#DIV/0!</v>
      </c>
      <c r="E35" s="279" t="e">
        <f>0.08*INDICES!E33/' ÍNDICES 0 CÁLCULO IMPORTE'!$D$12</f>
        <v>#DIV/0!</v>
      </c>
      <c r="F35" s="279" t="e">
        <f>0.02*INDICES!F33/' ÍNDICES 0 CÁLCULO IMPORTE'!$E$12</f>
        <v>#DIV/0!</v>
      </c>
      <c r="G35" s="279" t="e">
        <f>0.03*INDICES!G33/' ÍNDICES 0 CÁLCULO IMPORTE'!$F$12</f>
        <v>#DIV/0!</v>
      </c>
      <c r="H35" s="279" t="e">
        <f>0.08*INDICES!H33/' ÍNDICES 0 CÁLCULO IMPORTE'!$G$12</f>
        <v>#DIV/0!</v>
      </c>
      <c r="I35" s="279" t="e">
        <f>0.04*INDICES!I33/' ÍNDICES 0 CÁLCULO IMPORTE'!$H$12</f>
        <v>#DIV/0!</v>
      </c>
      <c r="J35" s="279" t="e">
        <f>0.01*INDICES!J33/' ÍNDICES 0 CÁLCULO IMPORTE'!$I$12</f>
        <v>#DIV/0!</v>
      </c>
      <c r="K35" s="279" t="e">
        <f>0.06*INDICES!K33/' ÍNDICES 0 CÁLCULO IMPORTE'!$J$12</f>
        <v>#DIV/0!</v>
      </c>
      <c r="L35" s="279" t="e">
        <f>0.15*INDICES!L33/' ÍNDICES 0 CÁLCULO IMPORTE'!$K$12</f>
        <v>#DIV/0!</v>
      </c>
      <c r="M35" s="279" t="e">
        <f>0.02*INDICES!M33/' ÍNDICES 0 CÁLCULO IMPORTE'!$L$12</f>
        <v>#DIV/0!</v>
      </c>
      <c r="N35" s="279" t="e">
        <f>0.02*INDICES!N33/' ÍNDICES 0 CÁLCULO IMPORTE'!$M$12</f>
        <v>#DIV/0!</v>
      </c>
      <c r="O35" s="279" t="e">
        <f>0.01*INDICES!O33/' ÍNDICES 0 CÁLCULO IMPORTE'!$N$12</f>
        <v>#DIV/0!</v>
      </c>
      <c r="P35" s="280">
        <v>0.01</v>
      </c>
      <c r="Q35" s="280">
        <v>0.42</v>
      </c>
      <c r="R35" s="281" t="e">
        <f t="shared" si="5"/>
        <v>#DIV/0!</v>
      </c>
      <c r="T35" s="196">
        <f t="shared" si="1"/>
        <v>44986</v>
      </c>
      <c r="U35" s="264">
        <f>CERTIFICACIONES!N16</f>
        <v>0</v>
      </c>
      <c r="V35" s="265">
        <f t="shared" si="2"/>
        <v>0</v>
      </c>
      <c r="W35" s="192">
        <f t="shared" si="3"/>
        <v>0</v>
      </c>
      <c r="X35" s="195">
        <f t="shared" si="4"/>
        <v>0</v>
      </c>
    </row>
    <row r="36" spans="2:24" ht="15.75" thickBot="1" x14ac:dyDescent="0.3">
      <c r="B36" s="186">
        <v>45017</v>
      </c>
      <c r="C36" s="279" t="e">
        <f>0.04*INDICES!C34/' ÍNDICES 0 CÁLCULO IMPORTE'!$B$12</f>
        <v>#DIV/0!</v>
      </c>
      <c r="D36" s="279" t="e">
        <f>0.01*INDICES!D34/' ÍNDICES 0 CÁLCULO IMPORTE'!$C$12</f>
        <v>#DIV/0!</v>
      </c>
      <c r="E36" s="279" t="e">
        <f>0.08*INDICES!E34/' ÍNDICES 0 CÁLCULO IMPORTE'!$D$12</f>
        <v>#DIV/0!</v>
      </c>
      <c r="F36" s="279" t="e">
        <f>0.02*INDICES!F34/' ÍNDICES 0 CÁLCULO IMPORTE'!$E$12</f>
        <v>#DIV/0!</v>
      </c>
      <c r="G36" s="279" t="e">
        <f>0.03*INDICES!G34/' ÍNDICES 0 CÁLCULO IMPORTE'!$F$12</f>
        <v>#DIV/0!</v>
      </c>
      <c r="H36" s="279" t="e">
        <f>0.08*INDICES!H34/' ÍNDICES 0 CÁLCULO IMPORTE'!$G$12</f>
        <v>#DIV/0!</v>
      </c>
      <c r="I36" s="279" t="e">
        <f>0.04*INDICES!I34/' ÍNDICES 0 CÁLCULO IMPORTE'!$H$12</f>
        <v>#DIV/0!</v>
      </c>
      <c r="J36" s="279" t="e">
        <f>0.01*INDICES!J34/' ÍNDICES 0 CÁLCULO IMPORTE'!$I$12</f>
        <v>#DIV/0!</v>
      </c>
      <c r="K36" s="279" t="e">
        <f>0.06*INDICES!K34/' ÍNDICES 0 CÁLCULO IMPORTE'!$J$12</f>
        <v>#DIV/0!</v>
      </c>
      <c r="L36" s="279" t="e">
        <f>0.15*INDICES!L34/' ÍNDICES 0 CÁLCULO IMPORTE'!$K$12</f>
        <v>#DIV/0!</v>
      </c>
      <c r="M36" s="279" t="e">
        <f>0.02*INDICES!M34/' ÍNDICES 0 CÁLCULO IMPORTE'!$L$12</f>
        <v>#DIV/0!</v>
      </c>
      <c r="N36" s="279" t="e">
        <f>0.02*INDICES!N34/' ÍNDICES 0 CÁLCULO IMPORTE'!$M$12</f>
        <v>#DIV/0!</v>
      </c>
      <c r="O36" s="279" t="e">
        <f>0.01*INDICES!O34/' ÍNDICES 0 CÁLCULO IMPORTE'!$N$12</f>
        <v>#DIV/0!</v>
      </c>
      <c r="P36" s="280">
        <v>0.01</v>
      </c>
      <c r="Q36" s="280">
        <v>0.42</v>
      </c>
      <c r="R36" s="281" t="e">
        <f t="shared" si="5"/>
        <v>#DIV/0!</v>
      </c>
      <c r="T36" s="196">
        <f t="shared" si="1"/>
        <v>45017</v>
      </c>
      <c r="U36" s="264">
        <f>CERTIFICACIONES!N17</f>
        <v>0</v>
      </c>
      <c r="V36" s="265">
        <f t="shared" si="2"/>
        <v>0</v>
      </c>
      <c r="W36" s="192">
        <f t="shared" si="3"/>
        <v>0</v>
      </c>
      <c r="X36" s="195">
        <f t="shared" si="4"/>
        <v>0</v>
      </c>
    </row>
    <row r="37" spans="2:24" ht="15.75" thickBot="1" x14ac:dyDescent="0.3">
      <c r="B37" s="186">
        <v>45047</v>
      </c>
      <c r="C37" s="279" t="e">
        <f>0.04*INDICES!C35/' ÍNDICES 0 CÁLCULO IMPORTE'!$B$12</f>
        <v>#DIV/0!</v>
      </c>
      <c r="D37" s="279" t="e">
        <f>0.01*INDICES!D35/' ÍNDICES 0 CÁLCULO IMPORTE'!$C$12</f>
        <v>#DIV/0!</v>
      </c>
      <c r="E37" s="279" t="e">
        <f>0.08*INDICES!E35/' ÍNDICES 0 CÁLCULO IMPORTE'!$D$12</f>
        <v>#DIV/0!</v>
      </c>
      <c r="F37" s="279" t="e">
        <f>0.02*INDICES!F35/' ÍNDICES 0 CÁLCULO IMPORTE'!$E$12</f>
        <v>#DIV/0!</v>
      </c>
      <c r="G37" s="279" t="e">
        <f>0.03*INDICES!G35/' ÍNDICES 0 CÁLCULO IMPORTE'!$F$12</f>
        <v>#DIV/0!</v>
      </c>
      <c r="H37" s="279" t="e">
        <f>0.08*INDICES!H35/' ÍNDICES 0 CÁLCULO IMPORTE'!$G$12</f>
        <v>#DIV/0!</v>
      </c>
      <c r="I37" s="279" t="e">
        <f>0.04*INDICES!I35/' ÍNDICES 0 CÁLCULO IMPORTE'!$H$12</f>
        <v>#DIV/0!</v>
      </c>
      <c r="J37" s="279" t="e">
        <f>0.01*INDICES!J35/' ÍNDICES 0 CÁLCULO IMPORTE'!$I$12</f>
        <v>#DIV/0!</v>
      </c>
      <c r="K37" s="279" t="e">
        <f>0.06*INDICES!K35/' ÍNDICES 0 CÁLCULO IMPORTE'!$J$12</f>
        <v>#DIV/0!</v>
      </c>
      <c r="L37" s="279" t="e">
        <f>0.15*INDICES!L35/' ÍNDICES 0 CÁLCULO IMPORTE'!$K$12</f>
        <v>#DIV/0!</v>
      </c>
      <c r="M37" s="279" t="e">
        <f>0.02*INDICES!M35/' ÍNDICES 0 CÁLCULO IMPORTE'!$L$12</f>
        <v>#DIV/0!</v>
      </c>
      <c r="N37" s="279" t="e">
        <f>0.02*INDICES!N35/' ÍNDICES 0 CÁLCULO IMPORTE'!$M$12</f>
        <v>#DIV/0!</v>
      </c>
      <c r="O37" s="279" t="e">
        <f>0.01*INDICES!O35/' ÍNDICES 0 CÁLCULO IMPORTE'!$N$12</f>
        <v>#DIV/0!</v>
      </c>
      <c r="P37" s="280">
        <v>0.01</v>
      </c>
      <c r="Q37" s="280">
        <v>0.42</v>
      </c>
      <c r="R37" s="281" t="e">
        <f t="shared" si="5"/>
        <v>#DIV/0!</v>
      </c>
      <c r="T37" s="196">
        <f t="shared" si="1"/>
        <v>45047</v>
      </c>
      <c r="U37" s="264">
        <f>CERTIFICACIONES!N18</f>
        <v>0</v>
      </c>
      <c r="V37" s="265">
        <f t="shared" si="2"/>
        <v>0</v>
      </c>
      <c r="W37" s="192">
        <f t="shared" si="3"/>
        <v>0</v>
      </c>
      <c r="X37" s="195">
        <f t="shared" si="4"/>
        <v>0</v>
      </c>
    </row>
    <row r="38" spans="2:24" ht="15.75" thickBot="1" x14ac:dyDescent="0.3">
      <c r="B38" s="186">
        <v>45078</v>
      </c>
      <c r="C38" s="279" t="e">
        <f>0.04*INDICES!C36/' ÍNDICES 0 CÁLCULO IMPORTE'!$B$12</f>
        <v>#DIV/0!</v>
      </c>
      <c r="D38" s="279" t="e">
        <f>0.01*INDICES!D36/' ÍNDICES 0 CÁLCULO IMPORTE'!$C$12</f>
        <v>#DIV/0!</v>
      </c>
      <c r="E38" s="279" t="e">
        <f>0.08*INDICES!E36/' ÍNDICES 0 CÁLCULO IMPORTE'!$D$12</f>
        <v>#DIV/0!</v>
      </c>
      <c r="F38" s="279" t="e">
        <f>0.02*INDICES!F36/' ÍNDICES 0 CÁLCULO IMPORTE'!$E$12</f>
        <v>#DIV/0!</v>
      </c>
      <c r="G38" s="279" t="e">
        <f>0.03*INDICES!G36/' ÍNDICES 0 CÁLCULO IMPORTE'!$F$12</f>
        <v>#DIV/0!</v>
      </c>
      <c r="H38" s="279" t="e">
        <f>0.08*INDICES!H36/' ÍNDICES 0 CÁLCULO IMPORTE'!$G$12</f>
        <v>#DIV/0!</v>
      </c>
      <c r="I38" s="279" t="e">
        <f>0.04*INDICES!I36/' ÍNDICES 0 CÁLCULO IMPORTE'!$H$12</f>
        <v>#DIV/0!</v>
      </c>
      <c r="J38" s="279" t="e">
        <f>0.01*INDICES!J36/' ÍNDICES 0 CÁLCULO IMPORTE'!$I$12</f>
        <v>#DIV/0!</v>
      </c>
      <c r="K38" s="279" t="e">
        <f>0.06*INDICES!K36/' ÍNDICES 0 CÁLCULO IMPORTE'!$J$12</f>
        <v>#DIV/0!</v>
      </c>
      <c r="L38" s="279" t="e">
        <f>0.15*INDICES!L36/' ÍNDICES 0 CÁLCULO IMPORTE'!$K$12</f>
        <v>#DIV/0!</v>
      </c>
      <c r="M38" s="279" t="e">
        <f>0.02*INDICES!M36/' ÍNDICES 0 CÁLCULO IMPORTE'!$L$12</f>
        <v>#DIV/0!</v>
      </c>
      <c r="N38" s="279" t="e">
        <f>0.02*INDICES!N36/' ÍNDICES 0 CÁLCULO IMPORTE'!$M$12</f>
        <v>#DIV/0!</v>
      </c>
      <c r="O38" s="279" t="e">
        <f>0.01*INDICES!O36/' ÍNDICES 0 CÁLCULO IMPORTE'!$N$12</f>
        <v>#DIV/0!</v>
      </c>
      <c r="P38" s="280">
        <v>0.01</v>
      </c>
      <c r="Q38" s="280">
        <v>0.42</v>
      </c>
      <c r="R38" s="281" t="e">
        <f t="shared" si="5"/>
        <v>#DIV/0!</v>
      </c>
      <c r="T38" s="196">
        <f t="shared" si="1"/>
        <v>45078</v>
      </c>
      <c r="U38" s="264">
        <f>CERTIFICACIONES!N19</f>
        <v>0</v>
      </c>
      <c r="V38" s="265">
        <f t="shared" si="2"/>
        <v>0</v>
      </c>
      <c r="W38" s="192">
        <f t="shared" si="3"/>
        <v>0</v>
      </c>
      <c r="X38" s="195">
        <f t="shared" si="4"/>
        <v>0</v>
      </c>
    </row>
    <row r="39" spans="2:24" ht="15.75" thickBot="1" x14ac:dyDescent="0.3">
      <c r="B39" s="186">
        <v>45108</v>
      </c>
      <c r="C39" s="13" t="e">
        <f>0.04*INDICES!C37/' ÍNDICES 0 CÁLCULO IMPORTE'!$B$12</f>
        <v>#DIV/0!</v>
      </c>
      <c r="D39" s="13" t="e">
        <f>0.01*INDICES!D37/' ÍNDICES 0 CÁLCULO IMPORTE'!$C$12</f>
        <v>#DIV/0!</v>
      </c>
      <c r="E39" s="13" t="e">
        <f>0.08*INDICES!E37/' ÍNDICES 0 CÁLCULO IMPORTE'!$D$12</f>
        <v>#DIV/0!</v>
      </c>
      <c r="F39" s="13" t="e">
        <f>0.02*INDICES!F37/' ÍNDICES 0 CÁLCULO IMPORTE'!$E$12</f>
        <v>#DIV/0!</v>
      </c>
      <c r="G39" s="13" t="e">
        <f>0.03*INDICES!G37/' ÍNDICES 0 CÁLCULO IMPORTE'!$F$12</f>
        <v>#DIV/0!</v>
      </c>
      <c r="H39" s="13" t="e">
        <f>0.08*INDICES!H37/' ÍNDICES 0 CÁLCULO IMPORTE'!$G$12</f>
        <v>#DIV/0!</v>
      </c>
      <c r="I39" s="13" t="e">
        <f>0.04*INDICES!I37/' ÍNDICES 0 CÁLCULO IMPORTE'!$H$12</f>
        <v>#DIV/0!</v>
      </c>
      <c r="J39" s="13" t="e">
        <f>0.01*INDICES!J37/' ÍNDICES 0 CÁLCULO IMPORTE'!$I$12</f>
        <v>#DIV/0!</v>
      </c>
      <c r="K39" s="13" t="e">
        <f>0.06*INDICES!K37/' ÍNDICES 0 CÁLCULO IMPORTE'!$J$12</f>
        <v>#DIV/0!</v>
      </c>
      <c r="L39" s="13" t="e">
        <f>0.15*INDICES!L37/' ÍNDICES 0 CÁLCULO IMPORTE'!$K$12</f>
        <v>#DIV/0!</v>
      </c>
      <c r="M39" s="13" t="e">
        <f>0.02*INDICES!M37/' ÍNDICES 0 CÁLCULO IMPORTE'!$L$12</f>
        <v>#DIV/0!</v>
      </c>
      <c r="N39" s="13" t="e">
        <f>0.02*INDICES!N37/' ÍNDICES 0 CÁLCULO IMPORTE'!$M$12</f>
        <v>#DIV/0!</v>
      </c>
      <c r="O39" s="13" t="e">
        <f>0.01*INDICES!O37/' ÍNDICES 0 CÁLCULO IMPORTE'!$N$12</f>
        <v>#DIV/0!</v>
      </c>
      <c r="P39" s="169">
        <v>0.01</v>
      </c>
      <c r="Q39" s="169">
        <v>0.42</v>
      </c>
      <c r="R39" s="170" t="e">
        <f t="shared" si="5"/>
        <v>#DIV/0!</v>
      </c>
      <c r="T39" s="196">
        <f t="shared" si="1"/>
        <v>45108</v>
      </c>
      <c r="U39" s="264">
        <f>CERTIFICACIONES!N20</f>
        <v>0</v>
      </c>
      <c r="V39" s="265">
        <f t="shared" si="2"/>
        <v>0</v>
      </c>
      <c r="W39" s="192">
        <f t="shared" si="3"/>
        <v>0</v>
      </c>
      <c r="X39" s="195">
        <f t="shared" si="4"/>
        <v>0</v>
      </c>
    </row>
    <row r="40" spans="2:24" ht="15.75" thickBot="1" x14ac:dyDescent="0.3">
      <c r="B40" s="186">
        <v>45139</v>
      </c>
      <c r="C40" s="13" t="e">
        <f>0.04*INDICES!C38/' ÍNDICES 0 CÁLCULO IMPORTE'!$B$12</f>
        <v>#DIV/0!</v>
      </c>
      <c r="D40" s="13" t="e">
        <f>0.01*INDICES!D38/' ÍNDICES 0 CÁLCULO IMPORTE'!$C$12</f>
        <v>#DIV/0!</v>
      </c>
      <c r="E40" s="13" t="e">
        <f>0.08*INDICES!E38/' ÍNDICES 0 CÁLCULO IMPORTE'!$D$12</f>
        <v>#DIV/0!</v>
      </c>
      <c r="F40" s="13" t="e">
        <f>0.02*INDICES!F38/' ÍNDICES 0 CÁLCULO IMPORTE'!$E$12</f>
        <v>#DIV/0!</v>
      </c>
      <c r="G40" s="13" t="e">
        <f>0.03*INDICES!G38/' ÍNDICES 0 CÁLCULO IMPORTE'!$F$12</f>
        <v>#DIV/0!</v>
      </c>
      <c r="H40" s="13" t="e">
        <f>0.08*INDICES!H38/' ÍNDICES 0 CÁLCULO IMPORTE'!$G$12</f>
        <v>#DIV/0!</v>
      </c>
      <c r="I40" s="13" t="e">
        <f>0.04*INDICES!I38/' ÍNDICES 0 CÁLCULO IMPORTE'!$H$12</f>
        <v>#DIV/0!</v>
      </c>
      <c r="J40" s="13" t="e">
        <f>0.01*INDICES!J38/' ÍNDICES 0 CÁLCULO IMPORTE'!$I$12</f>
        <v>#DIV/0!</v>
      </c>
      <c r="K40" s="13" t="e">
        <f>0.06*INDICES!K38/' ÍNDICES 0 CÁLCULO IMPORTE'!$J$12</f>
        <v>#DIV/0!</v>
      </c>
      <c r="L40" s="13" t="e">
        <f>0.15*INDICES!L38/' ÍNDICES 0 CÁLCULO IMPORTE'!$K$12</f>
        <v>#DIV/0!</v>
      </c>
      <c r="M40" s="13" t="e">
        <f>0.02*INDICES!M38/' ÍNDICES 0 CÁLCULO IMPORTE'!$L$12</f>
        <v>#DIV/0!</v>
      </c>
      <c r="N40" s="13" t="e">
        <f>0.02*INDICES!N38/' ÍNDICES 0 CÁLCULO IMPORTE'!$M$12</f>
        <v>#DIV/0!</v>
      </c>
      <c r="O40" s="13" t="e">
        <f>0.01*INDICES!O38/' ÍNDICES 0 CÁLCULO IMPORTE'!$N$12</f>
        <v>#DIV/0!</v>
      </c>
      <c r="P40" s="169">
        <v>0.01</v>
      </c>
      <c r="Q40" s="169">
        <v>0.42</v>
      </c>
      <c r="R40" s="170" t="e">
        <f t="shared" si="5"/>
        <v>#DIV/0!</v>
      </c>
      <c r="T40" s="196">
        <f t="shared" si="1"/>
        <v>45139</v>
      </c>
      <c r="U40" s="264">
        <f>CERTIFICACIONES!N21</f>
        <v>0</v>
      </c>
      <c r="V40" s="265">
        <f t="shared" si="2"/>
        <v>0</v>
      </c>
      <c r="W40" s="192">
        <f t="shared" si="3"/>
        <v>0</v>
      </c>
      <c r="X40" s="195">
        <f t="shared" si="4"/>
        <v>0</v>
      </c>
    </row>
    <row r="41" spans="2:24" ht="15.75" thickBot="1" x14ac:dyDescent="0.3">
      <c r="B41" s="186">
        <v>45170</v>
      </c>
      <c r="C41" s="13" t="e">
        <f>0.04*INDICES!C39/' ÍNDICES 0 CÁLCULO IMPORTE'!$B$12</f>
        <v>#DIV/0!</v>
      </c>
      <c r="D41" s="13" t="e">
        <f>0.01*INDICES!D39/' ÍNDICES 0 CÁLCULO IMPORTE'!$C$12</f>
        <v>#DIV/0!</v>
      </c>
      <c r="E41" s="13" t="e">
        <f>0.08*INDICES!E39/' ÍNDICES 0 CÁLCULO IMPORTE'!$D$12</f>
        <v>#DIV/0!</v>
      </c>
      <c r="F41" s="13" t="e">
        <f>0.02*INDICES!F39/' ÍNDICES 0 CÁLCULO IMPORTE'!$E$12</f>
        <v>#DIV/0!</v>
      </c>
      <c r="G41" s="13" t="e">
        <f>0.03*INDICES!G39/' ÍNDICES 0 CÁLCULO IMPORTE'!$F$12</f>
        <v>#DIV/0!</v>
      </c>
      <c r="H41" s="13" t="e">
        <f>0.08*INDICES!H39/' ÍNDICES 0 CÁLCULO IMPORTE'!$G$12</f>
        <v>#DIV/0!</v>
      </c>
      <c r="I41" s="13" t="e">
        <f>0.04*INDICES!I39/' ÍNDICES 0 CÁLCULO IMPORTE'!$H$12</f>
        <v>#DIV/0!</v>
      </c>
      <c r="J41" s="13" t="e">
        <f>0.01*INDICES!J39/' ÍNDICES 0 CÁLCULO IMPORTE'!$I$12</f>
        <v>#DIV/0!</v>
      </c>
      <c r="K41" s="13" t="e">
        <f>0.06*INDICES!K39/' ÍNDICES 0 CÁLCULO IMPORTE'!$J$12</f>
        <v>#DIV/0!</v>
      </c>
      <c r="L41" s="13" t="e">
        <f>0.15*INDICES!L39/' ÍNDICES 0 CÁLCULO IMPORTE'!$K$12</f>
        <v>#DIV/0!</v>
      </c>
      <c r="M41" s="13" t="e">
        <f>0.02*INDICES!M39/' ÍNDICES 0 CÁLCULO IMPORTE'!$L$12</f>
        <v>#DIV/0!</v>
      </c>
      <c r="N41" s="13" t="e">
        <f>0.02*INDICES!N39/' ÍNDICES 0 CÁLCULO IMPORTE'!$M$12</f>
        <v>#DIV/0!</v>
      </c>
      <c r="O41" s="13" t="e">
        <f>0.01*INDICES!O39/' ÍNDICES 0 CÁLCULO IMPORTE'!$N$12</f>
        <v>#DIV/0!</v>
      </c>
      <c r="P41" s="169">
        <v>0.01</v>
      </c>
      <c r="Q41" s="169">
        <v>0.42</v>
      </c>
      <c r="R41" s="170" t="e">
        <f t="shared" si="5"/>
        <v>#DIV/0!</v>
      </c>
      <c r="T41" s="196">
        <f t="shared" si="1"/>
        <v>45170</v>
      </c>
      <c r="U41" s="264">
        <f>CERTIFICACIONES!N22</f>
        <v>0</v>
      </c>
      <c r="V41" s="265">
        <f t="shared" si="2"/>
        <v>0</v>
      </c>
      <c r="W41" s="192">
        <f t="shared" si="3"/>
        <v>0</v>
      </c>
      <c r="X41" s="195">
        <f t="shared" si="4"/>
        <v>0</v>
      </c>
    </row>
    <row r="42" spans="2:24" ht="15.75" thickBot="1" x14ac:dyDescent="0.3">
      <c r="B42" s="186">
        <v>45200</v>
      </c>
      <c r="C42" s="13" t="e">
        <f>0.04*INDICES!C40/' ÍNDICES 0 CÁLCULO IMPORTE'!$B$12</f>
        <v>#DIV/0!</v>
      </c>
      <c r="D42" s="13" t="e">
        <f>0.01*INDICES!D40/' ÍNDICES 0 CÁLCULO IMPORTE'!$C$12</f>
        <v>#DIV/0!</v>
      </c>
      <c r="E42" s="13" t="e">
        <f>0.08*INDICES!E40/' ÍNDICES 0 CÁLCULO IMPORTE'!$D$12</f>
        <v>#DIV/0!</v>
      </c>
      <c r="F42" s="13" t="e">
        <f>0.02*INDICES!F40/' ÍNDICES 0 CÁLCULO IMPORTE'!$E$12</f>
        <v>#DIV/0!</v>
      </c>
      <c r="G42" s="13" t="e">
        <f>0.03*INDICES!G40/' ÍNDICES 0 CÁLCULO IMPORTE'!$F$12</f>
        <v>#DIV/0!</v>
      </c>
      <c r="H42" s="13" t="e">
        <f>0.08*INDICES!H40/' ÍNDICES 0 CÁLCULO IMPORTE'!$G$12</f>
        <v>#DIV/0!</v>
      </c>
      <c r="I42" s="13" t="e">
        <f>0.04*INDICES!I40/' ÍNDICES 0 CÁLCULO IMPORTE'!$H$12</f>
        <v>#DIV/0!</v>
      </c>
      <c r="J42" s="13" t="e">
        <f>0.01*INDICES!J40/' ÍNDICES 0 CÁLCULO IMPORTE'!$I$12</f>
        <v>#DIV/0!</v>
      </c>
      <c r="K42" s="13" t="e">
        <f>0.06*INDICES!K40/' ÍNDICES 0 CÁLCULO IMPORTE'!$J$12</f>
        <v>#DIV/0!</v>
      </c>
      <c r="L42" s="13" t="e">
        <f>0.15*INDICES!L40/' ÍNDICES 0 CÁLCULO IMPORTE'!$K$12</f>
        <v>#DIV/0!</v>
      </c>
      <c r="M42" s="13" t="e">
        <f>0.02*INDICES!M40/' ÍNDICES 0 CÁLCULO IMPORTE'!$L$12</f>
        <v>#DIV/0!</v>
      </c>
      <c r="N42" s="13" t="e">
        <f>0.02*INDICES!N40/' ÍNDICES 0 CÁLCULO IMPORTE'!$M$12</f>
        <v>#DIV/0!</v>
      </c>
      <c r="O42" s="13" t="e">
        <f>0.01*INDICES!O40/' ÍNDICES 0 CÁLCULO IMPORTE'!$N$12</f>
        <v>#DIV/0!</v>
      </c>
      <c r="P42" s="169">
        <v>0.01</v>
      </c>
      <c r="Q42" s="169">
        <v>0.42</v>
      </c>
      <c r="R42" s="170" t="e">
        <f t="shared" si="5"/>
        <v>#DIV/0!</v>
      </c>
      <c r="T42" s="196">
        <f t="shared" si="1"/>
        <v>45200</v>
      </c>
      <c r="U42" s="264">
        <f>CERTIFICACIONES!N23</f>
        <v>0</v>
      </c>
      <c r="V42" s="265">
        <f t="shared" si="2"/>
        <v>0</v>
      </c>
      <c r="W42" s="192">
        <f t="shared" si="3"/>
        <v>0</v>
      </c>
      <c r="X42" s="195">
        <f t="shared" si="4"/>
        <v>0</v>
      </c>
    </row>
    <row r="43" spans="2:24" ht="15.75" thickBot="1" x14ac:dyDescent="0.3">
      <c r="B43" s="186">
        <v>45231</v>
      </c>
      <c r="C43" s="13" t="e">
        <f>0.04*INDICES!C41/' ÍNDICES 0 CÁLCULO IMPORTE'!$B$12</f>
        <v>#DIV/0!</v>
      </c>
      <c r="D43" s="13" t="e">
        <f>0.01*INDICES!D41/' ÍNDICES 0 CÁLCULO IMPORTE'!$C$12</f>
        <v>#DIV/0!</v>
      </c>
      <c r="E43" s="13" t="e">
        <f>0.08*INDICES!E41/' ÍNDICES 0 CÁLCULO IMPORTE'!$D$12</f>
        <v>#DIV/0!</v>
      </c>
      <c r="F43" s="13" t="e">
        <f>0.02*INDICES!F41/' ÍNDICES 0 CÁLCULO IMPORTE'!$E$12</f>
        <v>#DIV/0!</v>
      </c>
      <c r="G43" s="13" t="e">
        <f>0.03*INDICES!G41/' ÍNDICES 0 CÁLCULO IMPORTE'!$F$12</f>
        <v>#DIV/0!</v>
      </c>
      <c r="H43" s="13" t="e">
        <f>0.08*INDICES!H41/' ÍNDICES 0 CÁLCULO IMPORTE'!$G$12</f>
        <v>#DIV/0!</v>
      </c>
      <c r="I43" s="13" t="e">
        <f>0.04*INDICES!I41/' ÍNDICES 0 CÁLCULO IMPORTE'!$H$12</f>
        <v>#DIV/0!</v>
      </c>
      <c r="J43" s="13" t="e">
        <f>0.01*INDICES!J41/' ÍNDICES 0 CÁLCULO IMPORTE'!$I$12</f>
        <v>#DIV/0!</v>
      </c>
      <c r="K43" s="13" t="e">
        <f>0.06*INDICES!K41/' ÍNDICES 0 CÁLCULO IMPORTE'!$J$12</f>
        <v>#DIV/0!</v>
      </c>
      <c r="L43" s="13" t="e">
        <f>0.15*INDICES!L41/' ÍNDICES 0 CÁLCULO IMPORTE'!$K$12</f>
        <v>#DIV/0!</v>
      </c>
      <c r="M43" s="13" t="e">
        <f>0.02*INDICES!M41/' ÍNDICES 0 CÁLCULO IMPORTE'!$L$12</f>
        <v>#DIV/0!</v>
      </c>
      <c r="N43" s="13" t="e">
        <f>0.02*INDICES!N41/' ÍNDICES 0 CÁLCULO IMPORTE'!$M$12</f>
        <v>#DIV/0!</v>
      </c>
      <c r="O43" s="13" t="e">
        <f>0.01*INDICES!O41/' ÍNDICES 0 CÁLCULO IMPORTE'!$N$12</f>
        <v>#DIV/0!</v>
      </c>
      <c r="P43" s="169">
        <v>0.01</v>
      </c>
      <c r="Q43" s="169">
        <v>0.42</v>
      </c>
      <c r="R43" s="170" t="e">
        <f t="shared" si="5"/>
        <v>#DIV/0!</v>
      </c>
      <c r="T43" s="196">
        <f t="shared" si="1"/>
        <v>45231</v>
      </c>
      <c r="U43" s="264">
        <f>CERTIFICACIONES!N24</f>
        <v>0</v>
      </c>
      <c r="V43" s="265">
        <f t="shared" si="2"/>
        <v>0</v>
      </c>
      <c r="W43" s="192">
        <f t="shared" si="3"/>
        <v>0</v>
      </c>
      <c r="X43" s="195">
        <f t="shared" si="4"/>
        <v>0</v>
      </c>
    </row>
    <row r="44" spans="2:24" ht="15.75" thickBot="1" x14ac:dyDescent="0.3">
      <c r="B44" s="191">
        <v>45261</v>
      </c>
      <c r="C44" s="260" t="e">
        <f>0.04*INDICES!C42/' ÍNDICES 0 CÁLCULO IMPORTE'!$B$12</f>
        <v>#DIV/0!</v>
      </c>
      <c r="D44" s="260" t="e">
        <f>0.01*INDICES!D42/' ÍNDICES 0 CÁLCULO IMPORTE'!$C$12</f>
        <v>#DIV/0!</v>
      </c>
      <c r="E44" s="260" t="e">
        <f>0.08*INDICES!E42/' ÍNDICES 0 CÁLCULO IMPORTE'!$D$12</f>
        <v>#DIV/0!</v>
      </c>
      <c r="F44" s="260" t="e">
        <f>0.02*INDICES!F42/' ÍNDICES 0 CÁLCULO IMPORTE'!$E$12</f>
        <v>#DIV/0!</v>
      </c>
      <c r="G44" s="260" t="e">
        <f>0.03*INDICES!G42/' ÍNDICES 0 CÁLCULO IMPORTE'!$F$12</f>
        <v>#DIV/0!</v>
      </c>
      <c r="H44" s="260" t="e">
        <f>0.08*INDICES!H42/' ÍNDICES 0 CÁLCULO IMPORTE'!$G$12</f>
        <v>#DIV/0!</v>
      </c>
      <c r="I44" s="260" t="e">
        <f>0.04*INDICES!I42/' ÍNDICES 0 CÁLCULO IMPORTE'!$H$12</f>
        <v>#DIV/0!</v>
      </c>
      <c r="J44" s="260" t="e">
        <f>0.01*INDICES!J42/' ÍNDICES 0 CÁLCULO IMPORTE'!$I$12</f>
        <v>#DIV/0!</v>
      </c>
      <c r="K44" s="260" t="e">
        <f>0.06*INDICES!K42/' ÍNDICES 0 CÁLCULO IMPORTE'!$J$12</f>
        <v>#DIV/0!</v>
      </c>
      <c r="L44" s="260" t="e">
        <f>0.15*INDICES!L42/' ÍNDICES 0 CÁLCULO IMPORTE'!$K$12</f>
        <v>#DIV/0!</v>
      </c>
      <c r="M44" s="260" t="e">
        <f>0.02*INDICES!M42/' ÍNDICES 0 CÁLCULO IMPORTE'!$L$12</f>
        <v>#DIV/0!</v>
      </c>
      <c r="N44" s="260" t="e">
        <f>0.02*INDICES!N42/' ÍNDICES 0 CÁLCULO IMPORTE'!$M$12</f>
        <v>#DIV/0!</v>
      </c>
      <c r="O44" s="260" t="e">
        <f>0.01*INDICES!O42/' ÍNDICES 0 CÁLCULO IMPORTE'!$N$12</f>
        <v>#DIV/0!</v>
      </c>
      <c r="P44" s="261">
        <v>0.01</v>
      </c>
      <c r="Q44" s="261">
        <v>0.42</v>
      </c>
      <c r="R44" s="262" t="e">
        <f t="shared" si="5"/>
        <v>#DIV/0!</v>
      </c>
      <c r="T44" s="197">
        <f t="shared" si="1"/>
        <v>45261</v>
      </c>
      <c r="U44" s="264">
        <f>CERTIFICACIONES!N25</f>
        <v>0</v>
      </c>
      <c r="V44" s="265">
        <f t="shared" si="2"/>
        <v>0</v>
      </c>
      <c r="W44" s="192">
        <f t="shared" si="3"/>
        <v>0</v>
      </c>
      <c r="X44" s="195">
        <f t="shared" si="4"/>
        <v>0</v>
      </c>
    </row>
    <row r="45" spans="2:24" ht="15.75" thickBot="1" x14ac:dyDescent="0.3">
      <c r="B45" s="187">
        <v>45292</v>
      </c>
      <c r="C45" s="188" t="e">
        <f>0.04*INDICES!C43/' ÍNDICES 0 CÁLCULO IMPORTE'!$B$12</f>
        <v>#DIV/0!</v>
      </c>
      <c r="D45" s="188" t="e">
        <f>0.01*INDICES!D43/' ÍNDICES 0 CÁLCULO IMPORTE'!$C$12</f>
        <v>#DIV/0!</v>
      </c>
      <c r="E45" s="188" t="e">
        <f>0.08*INDICES!E43/' ÍNDICES 0 CÁLCULO IMPORTE'!$D$12</f>
        <v>#DIV/0!</v>
      </c>
      <c r="F45" s="188" t="e">
        <f>0.02*INDICES!F43/' ÍNDICES 0 CÁLCULO IMPORTE'!$E$12</f>
        <v>#DIV/0!</v>
      </c>
      <c r="G45" s="188" t="e">
        <f>0.03*INDICES!G43/' ÍNDICES 0 CÁLCULO IMPORTE'!$F$12</f>
        <v>#DIV/0!</v>
      </c>
      <c r="H45" s="188" t="e">
        <f>0.08*INDICES!H43/' ÍNDICES 0 CÁLCULO IMPORTE'!$G$12</f>
        <v>#DIV/0!</v>
      </c>
      <c r="I45" s="188" t="e">
        <f>0.04*INDICES!I43/' ÍNDICES 0 CÁLCULO IMPORTE'!$H$12</f>
        <v>#DIV/0!</v>
      </c>
      <c r="J45" s="188" t="e">
        <f>0.01*INDICES!J43/' ÍNDICES 0 CÁLCULO IMPORTE'!$I$12</f>
        <v>#DIV/0!</v>
      </c>
      <c r="K45" s="188" t="e">
        <f>0.06*INDICES!K43/' ÍNDICES 0 CÁLCULO IMPORTE'!$J$12</f>
        <v>#DIV/0!</v>
      </c>
      <c r="L45" s="188" t="e">
        <f>0.15*INDICES!L43/' ÍNDICES 0 CÁLCULO IMPORTE'!$K$12</f>
        <v>#DIV/0!</v>
      </c>
      <c r="M45" s="188" t="e">
        <f>0.02*INDICES!M43/' ÍNDICES 0 CÁLCULO IMPORTE'!$L$12</f>
        <v>#DIV/0!</v>
      </c>
      <c r="N45" s="188" t="e">
        <f>0.02*INDICES!N43/' ÍNDICES 0 CÁLCULO IMPORTE'!$M$12</f>
        <v>#DIV/0!</v>
      </c>
      <c r="O45" s="188" t="e">
        <f>0.01*INDICES!O43/' ÍNDICES 0 CÁLCULO IMPORTE'!$N$12</f>
        <v>#DIV/0!</v>
      </c>
      <c r="P45" s="189">
        <v>0.01</v>
      </c>
      <c r="Q45" s="189">
        <v>0.42</v>
      </c>
      <c r="R45" s="190" t="e">
        <f t="shared" si="5"/>
        <v>#DIV/0!</v>
      </c>
      <c r="T45" s="196">
        <f t="shared" si="1"/>
        <v>45292</v>
      </c>
      <c r="U45" s="264">
        <f>CERTIFICACIONES!S14</f>
        <v>0</v>
      </c>
      <c r="V45" s="265">
        <f t="shared" si="2"/>
        <v>0</v>
      </c>
      <c r="W45" s="192">
        <f t="shared" si="3"/>
        <v>0</v>
      </c>
      <c r="X45" s="195">
        <f t="shared" si="4"/>
        <v>0</v>
      </c>
    </row>
    <row r="46" spans="2:24" ht="15.75" thickBot="1" x14ac:dyDescent="0.3">
      <c r="B46" s="186">
        <v>45323</v>
      </c>
      <c r="C46" s="13" t="e">
        <f>0.04*INDICES!C44/' ÍNDICES 0 CÁLCULO IMPORTE'!$B$12</f>
        <v>#DIV/0!</v>
      </c>
      <c r="D46" s="13" t="e">
        <f>0.01*INDICES!D44/' ÍNDICES 0 CÁLCULO IMPORTE'!$C$12</f>
        <v>#DIV/0!</v>
      </c>
      <c r="E46" s="13" t="e">
        <f>0.08*INDICES!E44/' ÍNDICES 0 CÁLCULO IMPORTE'!$D$12</f>
        <v>#DIV/0!</v>
      </c>
      <c r="F46" s="13" t="e">
        <f>0.02*INDICES!F44/' ÍNDICES 0 CÁLCULO IMPORTE'!$E$12</f>
        <v>#DIV/0!</v>
      </c>
      <c r="G46" s="13" t="e">
        <f>0.03*INDICES!G44/' ÍNDICES 0 CÁLCULO IMPORTE'!$F$12</f>
        <v>#DIV/0!</v>
      </c>
      <c r="H46" s="13" t="e">
        <f>0.08*INDICES!H44/' ÍNDICES 0 CÁLCULO IMPORTE'!$G$12</f>
        <v>#DIV/0!</v>
      </c>
      <c r="I46" s="13" t="e">
        <f>0.04*INDICES!I44/' ÍNDICES 0 CÁLCULO IMPORTE'!$H$12</f>
        <v>#DIV/0!</v>
      </c>
      <c r="J46" s="13" t="e">
        <f>0.01*INDICES!J44/' ÍNDICES 0 CÁLCULO IMPORTE'!$I$12</f>
        <v>#DIV/0!</v>
      </c>
      <c r="K46" s="13" t="e">
        <f>0.06*INDICES!K44/' ÍNDICES 0 CÁLCULO IMPORTE'!$J$12</f>
        <v>#DIV/0!</v>
      </c>
      <c r="L46" s="13" t="e">
        <f>0.15*INDICES!L44/' ÍNDICES 0 CÁLCULO IMPORTE'!$K$12</f>
        <v>#DIV/0!</v>
      </c>
      <c r="M46" s="13" t="e">
        <f>0.02*INDICES!M44/' ÍNDICES 0 CÁLCULO IMPORTE'!$L$12</f>
        <v>#DIV/0!</v>
      </c>
      <c r="N46" s="13" t="e">
        <f>0.02*INDICES!N44/' ÍNDICES 0 CÁLCULO IMPORTE'!$M$12</f>
        <v>#DIV/0!</v>
      </c>
      <c r="O46" s="13" t="e">
        <f>0.01*INDICES!O44/' ÍNDICES 0 CÁLCULO IMPORTE'!$N$12</f>
        <v>#DIV/0!</v>
      </c>
      <c r="P46" s="169">
        <v>0.01</v>
      </c>
      <c r="Q46" s="169">
        <v>0.42</v>
      </c>
      <c r="R46" s="170" t="e">
        <f t="shared" si="5"/>
        <v>#DIV/0!</v>
      </c>
      <c r="T46" s="196">
        <f t="shared" si="1"/>
        <v>45323</v>
      </c>
      <c r="U46" s="264">
        <f>CERTIFICACIONES!S15</f>
        <v>0</v>
      </c>
      <c r="V46" s="265">
        <f t="shared" si="2"/>
        <v>0</v>
      </c>
      <c r="W46" s="192">
        <f t="shared" si="3"/>
        <v>0</v>
      </c>
      <c r="X46" s="195">
        <f t="shared" si="4"/>
        <v>0</v>
      </c>
    </row>
    <row r="47" spans="2:24" ht="15.75" thickBot="1" x14ac:dyDescent="0.3">
      <c r="B47" s="186">
        <v>45352</v>
      </c>
      <c r="C47" s="13" t="e">
        <f>0.04*INDICES!C45/' ÍNDICES 0 CÁLCULO IMPORTE'!$B$12</f>
        <v>#DIV/0!</v>
      </c>
      <c r="D47" s="13" t="e">
        <f>0.01*INDICES!D45/' ÍNDICES 0 CÁLCULO IMPORTE'!$C$12</f>
        <v>#DIV/0!</v>
      </c>
      <c r="E47" s="13" t="e">
        <f>0.08*INDICES!E45/' ÍNDICES 0 CÁLCULO IMPORTE'!$D$12</f>
        <v>#DIV/0!</v>
      </c>
      <c r="F47" s="13" t="e">
        <f>0.02*INDICES!F45/' ÍNDICES 0 CÁLCULO IMPORTE'!$E$12</f>
        <v>#DIV/0!</v>
      </c>
      <c r="G47" s="13" t="e">
        <f>0.03*INDICES!G45/' ÍNDICES 0 CÁLCULO IMPORTE'!$F$12</f>
        <v>#DIV/0!</v>
      </c>
      <c r="H47" s="13" t="e">
        <f>0.08*INDICES!H45/' ÍNDICES 0 CÁLCULO IMPORTE'!$G$12</f>
        <v>#DIV/0!</v>
      </c>
      <c r="I47" s="13" t="e">
        <f>0.04*INDICES!I45/' ÍNDICES 0 CÁLCULO IMPORTE'!$H$12</f>
        <v>#DIV/0!</v>
      </c>
      <c r="J47" s="13" t="e">
        <f>0.01*INDICES!J45/' ÍNDICES 0 CÁLCULO IMPORTE'!$I$12</f>
        <v>#DIV/0!</v>
      </c>
      <c r="K47" s="13" t="e">
        <f>0.06*INDICES!K45/' ÍNDICES 0 CÁLCULO IMPORTE'!$J$12</f>
        <v>#DIV/0!</v>
      </c>
      <c r="L47" s="13" t="e">
        <f>0.15*INDICES!L45/' ÍNDICES 0 CÁLCULO IMPORTE'!$K$12</f>
        <v>#DIV/0!</v>
      </c>
      <c r="M47" s="13" t="e">
        <f>0.02*INDICES!M45/' ÍNDICES 0 CÁLCULO IMPORTE'!$L$12</f>
        <v>#DIV/0!</v>
      </c>
      <c r="N47" s="13" t="e">
        <f>0.02*INDICES!N45/' ÍNDICES 0 CÁLCULO IMPORTE'!$M$12</f>
        <v>#DIV/0!</v>
      </c>
      <c r="O47" s="13" t="e">
        <f>0.01*INDICES!O45/' ÍNDICES 0 CÁLCULO IMPORTE'!$N$12</f>
        <v>#DIV/0!</v>
      </c>
      <c r="P47" s="169">
        <v>0.01</v>
      </c>
      <c r="Q47" s="169">
        <v>0.42</v>
      </c>
      <c r="R47" s="170" t="e">
        <f t="shared" si="5"/>
        <v>#DIV/0!</v>
      </c>
      <c r="T47" s="196">
        <f t="shared" si="1"/>
        <v>45352</v>
      </c>
      <c r="U47" s="264">
        <f>CERTIFICACIONES!S16</f>
        <v>0</v>
      </c>
      <c r="V47" s="265">
        <f t="shared" si="2"/>
        <v>0</v>
      </c>
      <c r="W47" s="192">
        <f t="shared" si="3"/>
        <v>0</v>
      </c>
      <c r="X47" s="195">
        <f t="shared" si="4"/>
        <v>0</v>
      </c>
    </row>
    <row r="48" spans="2:24" ht="15.75" thickBot="1" x14ac:dyDescent="0.3">
      <c r="B48" s="186">
        <v>45383</v>
      </c>
      <c r="C48" s="13" t="e">
        <f>0.04*INDICES!C46/' ÍNDICES 0 CÁLCULO IMPORTE'!$B$12</f>
        <v>#DIV/0!</v>
      </c>
      <c r="D48" s="13" t="e">
        <f>0.01*INDICES!D46/' ÍNDICES 0 CÁLCULO IMPORTE'!$C$12</f>
        <v>#DIV/0!</v>
      </c>
      <c r="E48" s="13" t="e">
        <f>0.08*INDICES!E46/' ÍNDICES 0 CÁLCULO IMPORTE'!$D$12</f>
        <v>#DIV/0!</v>
      </c>
      <c r="F48" s="13" t="e">
        <f>0.02*INDICES!F46/' ÍNDICES 0 CÁLCULO IMPORTE'!$E$12</f>
        <v>#DIV/0!</v>
      </c>
      <c r="G48" s="13" t="e">
        <f>0.03*INDICES!G46/' ÍNDICES 0 CÁLCULO IMPORTE'!$F$12</f>
        <v>#DIV/0!</v>
      </c>
      <c r="H48" s="13" t="e">
        <f>0.08*INDICES!H46/' ÍNDICES 0 CÁLCULO IMPORTE'!$G$12</f>
        <v>#DIV/0!</v>
      </c>
      <c r="I48" s="13" t="e">
        <f>0.04*INDICES!I46/' ÍNDICES 0 CÁLCULO IMPORTE'!$H$12</f>
        <v>#DIV/0!</v>
      </c>
      <c r="J48" s="13" t="e">
        <f>0.01*INDICES!J46/' ÍNDICES 0 CÁLCULO IMPORTE'!$I$12</f>
        <v>#DIV/0!</v>
      </c>
      <c r="K48" s="13" t="e">
        <f>0.06*INDICES!K46/' ÍNDICES 0 CÁLCULO IMPORTE'!$J$12</f>
        <v>#DIV/0!</v>
      </c>
      <c r="L48" s="13" t="e">
        <f>0.15*INDICES!L46/' ÍNDICES 0 CÁLCULO IMPORTE'!$K$12</f>
        <v>#DIV/0!</v>
      </c>
      <c r="M48" s="13" t="e">
        <f>0.02*INDICES!M46/' ÍNDICES 0 CÁLCULO IMPORTE'!$L$12</f>
        <v>#DIV/0!</v>
      </c>
      <c r="N48" s="13" t="e">
        <f>0.02*INDICES!N46/' ÍNDICES 0 CÁLCULO IMPORTE'!$M$12</f>
        <v>#DIV/0!</v>
      </c>
      <c r="O48" s="13" t="e">
        <f>0.01*INDICES!O46/' ÍNDICES 0 CÁLCULO IMPORTE'!$N$12</f>
        <v>#DIV/0!</v>
      </c>
      <c r="P48" s="169">
        <v>0.01</v>
      </c>
      <c r="Q48" s="169">
        <v>0.42</v>
      </c>
      <c r="R48" s="170" t="e">
        <f t="shared" si="5"/>
        <v>#DIV/0!</v>
      </c>
      <c r="T48" s="196">
        <f t="shared" si="1"/>
        <v>45383</v>
      </c>
      <c r="U48" s="264">
        <f>CERTIFICACIONES!S17</f>
        <v>0</v>
      </c>
      <c r="V48" s="265">
        <f t="shared" si="2"/>
        <v>0</v>
      </c>
      <c r="W48" s="192">
        <f t="shared" si="3"/>
        <v>0</v>
      </c>
      <c r="X48" s="195">
        <f t="shared" si="4"/>
        <v>0</v>
      </c>
    </row>
    <row r="49" spans="2:24" ht="15.75" thickBot="1" x14ac:dyDescent="0.3">
      <c r="B49" s="186">
        <v>45413</v>
      </c>
      <c r="C49" s="13" t="e">
        <f>0.04*INDICES!C47/' ÍNDICES 0 CÁLCULO IMPORTE'!$B$12</f>
        <v>#DIV/0!</v>
      </c>
      <c r="D49" s="13" t="e">
        <f>0.01*INDICES!D47/' ÍNDICES 0 CÁLCULO IMPORTE'!$C$12</f>
        <v>#DIV/0!</v>
      </c>
      <c r="E49" s="13" t="e">
        <f>0.08*INDICES!E47/' ÍNDICES 0 CÁLCULO IMPORTE'!$D$12</f>
        <v>#DIV/0!</v>
      </c>
      <c r="F49" s="13" t="e">
        <f>0.02*INDICES!F47/' ÍNDICES 0 CÁLCULO IMPORTE'!$E$12</f>
        <v>#DIV/0!</v>
      </c>
      <c r="G49" s="13" t="e">
        <f>0.03*INDICES!G47/' ÍNDICES 0 CÁLCULO IMPORTE'!$F$12</f>
        <v>#DIV/0!</v>
      </c>
      <c r="H49" s="13" t="e">
        <f>0.08*INDICES!H47/' ÍNDICES 0 CÁLCULO IMPORTE'!$G$12</f>
        <v>#DIV/0!</v>
      </c>
      <c r="I49" s="13" t="e">
        <f>0.04*INDICES!I47/' ÍNDICES 0 CÁLCULO IMPORTE'!$H$12</f>
        <v>#DIV/0!</v>
      </c>
      <c r="J49" s="13" t="e">
        <f>0.01*INDICES!J47/' ÍNDICES 0 CÁLCULO IMPORTE'!$I$12</f>
        <v>#DIV/0!</v>
      </c>
      <c r="K49" s="13" t="e">
        <f>0.06*INDICES!K47/' ÍNDICES 0 CÁLCULO IMPORTE'!$J$12</f>
        <v>#DIV/0!</v>
      </c>
      <c r="L49" s="13" t="e">
        <f>0.15*INDICES!L47/' ÍNDICES 0 CÁLCULO IMPORTE'!$K$12</f>
        <v>#DIV/0!</v>
      </c>
      <c r="M49" s="13" t="e">
        <f>0.02*INDICES!M47/' ÍNDICES 0 CÁLCULO IMPORTE'!$L$12</f>
        <v>#DIV/0!</v>
      </c>
      <c r="N49" s="13" t="e">
        <f>0.02*INDICES!N47/' ÍNDICES 0 CÁLCULO IMPORTE'!$M$12</f>
        <v>#DIV/0!</v>
      </c>
      <c r="O49" s="13" t="e">
        <f>0.01*INDICES!O47/' ÍNDICES 0 CÁLCULO IMPORTE'!$N$12</f>
        <v>#DIV/0!</v>
      </c>
      <c r="P49" s="169">
        <v>0.01</v>
      </c>
      <c r="Q49" s="169">
        <v>0.42</v>
      </c>
      <c r="R49" s="170" t="e">
        <f t="shared" si="5"/>
        <v>#DIV/0!</v>
      </c>
      <c r="T49" s="196">
        <f t="shared" si="1"/>
        <v>45413</v>
      </c>
      <c r="U49" s="264">
        <f>CERTIFICACIONES!S18</f>
        <v>0</v>
      </c>
      <c r="V49" s="265">
        <f t="shared" si="2"/>
        <v>0</v>
      </c>
      <c r="W49" s="192">
        <f t="shared" si="3"/>
        <v>0</v>
      </c>
      <c r="X49" s="195">
        <f t="shared" si="4"/>
        <v>0</v>
      </c>
    </row>
    <row r="50" spans="2:24" ht="15.75" thickBot="1" x14ac:dyDescent="0.3">
      <c r="B50" s="186">
        <v>45444</v>
      </c>
      <c r="C50" s="13" t="e">
        <f>0.04*INDICES!C48/' ÍNDICES 0 CÁLCULO IMPORTE'!$B$12</f>
        <v>#DIV/0!</v>
      </c>
      <c r="D50" s="13" t="e">
        <f>0.01*INDICES!D48/' ÍNDICES 0 CÁLCULO IMPORTE'!$C$12</f>
        <v>#DIV/0!</v>
      </c>
      <c r="E50" s="13" t="e">
        <f>0.08*INDICES!E48/' ÍNDICES 0 CÁLCULO IMPORTE'!$D$12</f>
        <v>#DIV/0!</v>
      </c>
      <c r="F50" s="13" t="e">
        <f>0.02*INDICES!F48/' ÍNDICES 0 CÁLCULO IMPORTE'!$E$12</f>
        <v>#DIV/0!</v>
      </c>
      <c r="G50" s="13" t="e">
        <f>0.03*INDICES!G48/' ÍNDICES 0 CÁLCULO IMPORTE'!$F$12</f>
        <v>#DIV/0!</v>
      </c>
      <c r="H50" s="13" t="e">
        <f>0.08*INDICES!H48/' ÍNDICES 0 CÁLCULO IMPORTE'!$G$12</f>
        <v>#DIV/0!</v>
      </c>
      <c r="I50" s="13" t="e">
        <f>0.04*INDICES!I48/' ÍNDICES 0 CÁLCULO IMPORTE'!$H$12</f>
        <v>#DIV/0!</v>
      </c>
      <c r="J50" s="13" t="e">
        <f>0.01*INDICES!J48/' ÍNDICES 0 CÁLCULO IMPORTE'!$I$12</f>
        <v>#DIV/0!</v>
      </c>
      <c r="K50" s="13" t="e">
        <f>0.06*INDICES!K48/' ÍNDICES 0 CÁLCULO IMPORTE'!$J$12</f>
        <v>#DIV/0!</v>
      </c>
      <c r="L50" s="13" t="e">
        <f>0.15*INDICES!L48/' ÍNDICES 0 CÁLCULO IMPORTE'!$K$12</f>
        <v>#DIV/0!</v>
      </c>
      <c r="M50" s="13" t="e">
        <f>0.02*INDICES!M48/' ÍNDICES 0 CÁLCULO IMPORTE'!$L$12</f>
        <v>#DIV/0!</v>
      </c>
      <c r="N50" s="13" t="e">
        <f>0.02*INDICES!N48/' ÍNDICES 0 CÁLCULO IMPORTE'!$M$12</f>
        <v>#DIV/0!</v>
      </c>
      <c r="O50" s="13" t="e">
        <f>0.01*INDICES!O48/' ÍNDICES 0 CÁLCULO IMPORTE'!$N$12</f>
        <v>#DIV/0!</v>
      </c>
      <c r="P50" s="169">
        <v>0.01</v>
      </c>
      <c r="Q50" s="169">
        <v>0.42</v>
      </c>
      <c r="R50" s="170" t="e">
        <f t="shared" si="5"/>
        <v>#DIV/0!</v>
      </c>
      <c r="T50" s="196">
        <f t="shared" si="1"/>
        <v>45444</v>
      </c>
      <c r="U50" s="264">
        <f>CERTIFICACIONES!S19</f>
        <v>0</v>
      </c>
      <c r="V50" s="265">
        <f t="shared" si="2"/>
        <v>0</v>
      </c>
      <c r="W50" s="192">
        <f t="shared" si="3"/>
        <v>0</v>
      </c>
      <c r="X50" s="195">
        <f t="shared" si="4"/>
        <v>0</v>
      </c>
    </row>
    <row r="51" spans="2:24" ht="15.75" thickBot="1" x14ac:dyDescent="0.3">
      <c r="B51" s="186">
        <v>45474</v>
      </c>
      <c r="C51" s="13" t="e">
        <f>0.04*INDICES!C49/' ÍNDICES 0 CÁLCULO IMPORTE'!$B$12</f>
        <v>#DIV/0!</v>
      </c>
      <c r="D51" s="13" t="e">
        <f>0.01*INDICES!D49/' ÍNDICES 0 CÁLCULO IMPORTE'!$C$12</f>
        <v>#DIV/0!</v>
      </c>
      <c r="E51" s="13" t="e">
        <f>0.08*INDICES!E49/' ÍNDICES 0 CÁLCULO IMPORTE'!$D$12</f>
        <v>#DIV/0!</v>
      </c>
      <c r="F51" s="13" t="e">
        <f>0.02*INDICES!F49/' ÍNDICES 0 CÁLCULO IMPORTE'!$E$12</f>
        <v>#DIV/0!</v>
      </c>
      <c r="G51" s="13" t="e">
        <f>0.03*INDICES!G49/' ÍNDICES 0 CÁLCULO IMPORTE'!$F$12</f>
        <v>#DIV/0!</v>
      </c>
      <c r="H51" s="13" t="e">
        <f>0.08*INDICES!H49/' ÍNDICES 0 CÁLCULO IMPORTE'!$G$12</f>
        <v>#DIV/0!</v>
      </c>
      <c r="I51" s="13" t="e">
        <f>0.04*INDICES!I49/' ÍNDICES 0 CÁLCULO IMPORTE'!$H$12</f>
        <v>#DIV/0!</v>
      </c>
      <c r="J51" s="13" t="e">
        <f>0.01*INDICES!J49/' ÍNDICES 0 CÁLCULO IMPORTE'!$I$12</f>
        <v>#DIV/0!</v>
      </c>
      <c r="K51" s="13" t="e">
        <f>0.06*INDICES!K49/' ÍNDICES 0 CÁLCULO IMPORTE'!$J$12</f>
        <v>#DIV/0!</v>
      </c>
      <c r="L51" s="13" t="e">
        <f>0.15*INDICES!L49/' ÍNDICES 0 CÁLCULO IMPORTE'!$K$12</f>
        <v>#DIV/0!</v>
      </c>
      <c r="M51" s="13" t="e">
        <f>0.02*INDICES!M49/' ÍNDICES 0 CÁLCULO IMPORTE'!$L$12</f>
        <v>#DIV/0!</v>
      </c>
      <c r="N51" s="13" t="e">
        <f>0.02*INDICES!N49/' ÍNDICES 0 CÁLCULO IMPORTE'!$M$12</f>
        <v>#DIV/0!</v>
      </c>
      <c r="O51" s="13" t="e">
        <f>0.01*INDICES!O49/' ÍNDICES 0 CÁLCULO IMPORTE'!$N$12</f>
        <v>#DIV/0!</v>
      </c>
      <c r="P51" s="169">
        <v>0.01</v>
      </c>
      <c r="Q51" s="169">
        <v>0.42</v>
      </c>
      <c r="R51" s="170" t="e">
        <f t="shared" si="5"/>
        <v>#DIV/0!</v>
      </c>
      <c r="T51" s="196">
        <f t="shared" si="1"/>
        <v>45474</v>
      </c>
      <c r="U51" s="264">
        <f>CERTIFICACIONES!S20</f>
        <v>0</v>
      </c>
      <c r="V51" s="265">
        <f t="shared" si="2"/>
        <v>0</v>
      </c>
      <c r="W51" s="192">
        <f t="shared" si="3"/>
        <v>0</v>
      </c>
      <c r="X51" s="195">
        <f t="shared" si="4"/>
        <v>0</v>
      </c>
    </row>
    <row r="52" spans="2:24" ht="15.75" thickBot="1" x14ac:dyDescent="0.3">
      <c r="B52" s="186">
        <v>45505</v>
      </c>
      <c r="C52" s="13" t="e">
        <f>0.04*INDICES!C50/' ÍNDICES 0 CÁLCULO IMPORTE'!$B$12</f>
        <v>#DIV/0!</v>
      </c>
      <c r="D52" s="13" t="e">
        <f>0.01*INDICES!D50/' ÍNDICES 0 CÁLCULO IMPORTE'!$C$12</f>
        <v>#DIV/0!</v>
      </c>
      <c r="E52" s="13" t="e">
        <f>0.08*INDICES!E50/' ÍNDICES 0 CÁLCULO IMPORTE'!$D$12</f>
        <v>#DIV/0!</v>
      </c>
      <c r="F52" s="13" t="e">
        <f>0.02*INDICES!F50/' ÍNDICES 0 CÁLCULO IMPORTE'!$E$12</f>
        <v>#DIV/0!</v>
      </c>
      <c r="G52" s="13" t="e">
        <f>0.03*INDICES!G50/' ÍNDICES 0 CÁLCULO IMPORTE'!$F$12</f>
        <v>#DIV/0!</v>
      </c>
      <c r="H52" s="13" t="e">
        <f>0.08*INDICES!H50/' ÍNDICES 0 CÁLCULO IMPORTE'!$G$12</f>
        <v>#DIV/0!</v>
      </c>
      <c r="I52" s="13" t="e">
        <f>0.04*INDICES!I50/' ÍNDICES 0 CÁLCULO IMPORTE'!$H$12</f>
        <v>#DIV/0!</v>
      </c>
      <c r="J52" s="13" t="e">
        <f>0.01*INDICES!J50/' ÍNDICES 0 CÁLCULO IMPORTE'!$I$12</f>
        <v>#DIV/0!</v>
      </c>
      <c r="K52" s="13" t="e">
        <f>0.06*INDICES!K50/' ÍNDICES 0 CÁLCULO IMPORTE'!$J$12</f>
        <v>#DIV/0!</v>
      </c>
      <c r="L52" s="13" t="e">
        <f>0.15*INDICES!L50/' ÍNDICES 0 CÁLCULO IMPORTE'!$K$12</f>
        <v>#DIV/0!</v>
      </c>
      <c r="M52" s="13" t="e">
        <f>0.02*INDICES!M50/' ÍNDICES 0 CÁLCULO IMPORTE'!$L$12</f>
        <v>#DIV/0!</v>
      </c>
      <c r="N52" s="13" t="e">
        <f>0.02*INDICES!N50/' ÍNDICES 0 CÁLCULO IMPORTE'!$M$12</f>
        <v>#DIV/0!</v>
      </c>
      <c r="O52" s="13" t="e">
        <f>0.01*INDICES!O50/' ÍNDICES 0 CÁLCULO IMPORTE'!$N$12</f>
        <v>#DIV/0!</v>
      </c>
      <c r="P52" s="169">
        <v>0.01</v>
      </c>
      <c r="Q52" s="169">
        <v>0.42</v>
      </c>
      <c r="R52" s="170" t="e">
        <f t="shared" si="5"/>
        <v>#DIV/0!</v>
      </c>
      <c r="T52" s="196">
        <f t="shared" si="1"/>
        <v>45505</v>
      </c>
      <c r="U52" s="264">
        <f>CERTIFICACIONES!S21</f>
        <v>0</v>
      </c>
      <c r="V52" s="265">
        <f t="shared" si="2"/>
        <v>0</v>
      </c>
      <c r="W52" s="192">
        <f t="shared" si="3"/>
        <v>0</v>
      </c>
      <c r="X52" s="195">
        <f t="shared" si="4"/>
        <v>0</v>
      </c>
    </row>
    <row r="53" spans="2:24" ht="15.75" thickBot="1" x14ac:dyDescent="0.3">
      <c r="B53" s="186">
        <v>45536</v>
      </c>
      <c r="C53" s="13" t="e">
        <f>0.04*INDICES!C51/' ÍNDICES 0 CÁLCULO IMPORTE'!$B$12</f>
        <v>#DIV/0!</v>
      </c>
      <c r="D53" s="13" t="e">
        <f>0.01*INDICES!D51/' ÍNDICES 0 CÁLCULO IMPORTE'!$C$12</f>
        <v>#DIV/0!</v>
      </c>
      <c r="E53" s="13" t="e">
        <f>0.08*INDICES!E51/' ÍNDICES 0 CÁLCULO IMPORTE'!$D$12</f>
        <v>#DIV/0!</v>
      </c>
      <c r="F53" s="13" t="e">
        <f>0.02*INDICES!F51/' ÍNDICES 0 CÁLCULO IMPORTE'!$E$12</f>
        <v>#DIV/0!</v>
      </c>
      <c r="G53" s="13" t="e">
        <f>0.03*INDICES!G51/' ÍNDICES 0 CÁLCULO IMPORTE'!$F$12</f>
        <v>#DIV/0!</v>
      </c>
      <c r="H53" s="13" t="e">
        <f>0.08*INDICES!H51/' ÍNDICES 0 CÁLCULO IMPORTE'!$G$12</f>
        <v>#DIV/0!</v>
      </c>
      <c r="I53" s="13" t="e">
        <f>0.04*INDICES!I51/' ÍNDICES 0 CÁLCULO IMPORTE'!$H$12</f>
        <v>#DIV/0!</v>
      </c>
      <c r="J53" s="13" t="e">
        <f>0.01*INDICES!J51/' ÍNDICES 0 CÁLCULO IMPORTE'!$I$12</f>
        <v>#DIV/0!</v>
      </c>
      <c r="K53" s="13" t="e">
        <f>0.06*INDICES!K51/' ÍNDICES 0 CÁLCULO IMPORTE'!$J$12</f>
        <v>#DIV/0!</v>
      </c>
      <c r="L53" s="13" t="e">
        <f>0.15*INDICES!L51/' ÍNDICES 0 CÁLCULO IMPORTE'!$K$12</f>
        <v>#DIV/0!</v>
      </c>
      <c r="M53" s="13" t="e">
        <f>0.02*INDICES!M51/' ÍNDICES 0 CÁLCULO IMPORTE'!$L$12</f>
        <v>#DIV/0!</v>
      </c>
      <c r="N53" s="13" t="e">
        <f>0.02*INDICES!N51/' ÍNDICES 0 CÁLCULO IMPORTE'!$M$12</f>
        <v>#DIV/0!</v>
      </c>
      <c r="O53" s="13" t="e">
        <f>0.01*INDICES!O51/' ÍNDICES 0 CÁLCULO IMPORTE'!$N$12</f>
        <v>#DIV/0!</v>
      </c>
      <c r="P53" s="169">
        <v>0.01</v>
      </c>
      <c r="Q53" s="169">
        <v>0.42</v>
      </c>
      <c r="R53" s="170" t="e">
        <f t="shared" si="5"/>
        <v>#DIV/0!</v>
      </c>
      <c r="T53" s="196">
        <f t="shared" si="1"/>
        <v>45536</v>
      </c>
      <c r="U53" s="264">
        <f>CERTIFICACIONES!S22</f>
        <v>0</v>
      </c>
      <c r="V53" s="265">
        <f t="shared" si="2"/>
        <v>0</v>
      </c>
      <c r="W53" s="192">
        <f t="shared" si="3"/>
        <v>0</v>
      </c>
      <c r="X53" s="195">
        <f t="shared" si="4"/>
        <v>0</v>
      </c>
    </row>
    <row r="54" spans="2:24" ht="15.75" thickBot="1" x14ac:dyDescent="0.3">
      <c r="B54" s="186">
        <v>45566</v>
      </c>
      <c r="C54" s="13" t="e">
        <f>0.04*INDICES!C52/' ÍNDICES 0 CÁLCULO IMPORTE'!$B$12</f>
        <v>#DIV/0!</v>
      </c>
      <c r="D54" s="13" t="e">
        <f>0.01*INDICES!D52/' ÍNDICES 0 CÁLCULO IMPORTE'!$C$12</f>
        <v>#DIV/0!</v>
      </c>
      <c r="E54" s="13" t="e">
        <f>0.08*INDICES!E52/' ÍNDICES 0 CÁLCULO IMPORTE'!$D$12</f>
        <v>#DIV/0!</v>
      </c>
      <c r="F54" s="13" t="e">
        <f>0.02*INDICES!F52/' ÍNDICES 0 CÁLCULO IMPORTE'!$E$12</f>
        <v>#DIV/0!</v>
      </c>
      <c r="G54" s="13" t="e">
        <f>0.03*INDICES!G52/' ÍNDICES 0 CÁLCULO IMPORTE'!$F$12</f>
        <v>#DIV/0!</v>
      </c>
      <c r="H54" s="13" t="e">
        <f>0.08*INDICES!H52/' ÍNDICES 0 CÁLCULO IMPORTE'!$G$12</f>
        <v>#DIV/0!</v>
      </c>
      <c r="I54" s="13" t="e">
        <f>0.04*INDICES!I52/' ÍNDICES 0 CÁLCULO IMPORTE'!$H$12</f>
        <v>#DIV/0!</v>
      </c>
      <c r="J54" s="13" t="e">
        <f>0.01*INDICES!J52/' ÍNDICES 0 CÁLCULO IMPORTE'!$I$12</f>
        <v>#DIV/0!</v>
      </c>
      <c r="K54" s="13" t="e">
        <f>0.06*INDICES!K52/' ÍNDICES 0 CÁLCULO IMPORTE'!$J$12</f>
        <v>#DIV/0!</v>
      </c>
      <c r="L54" s="13" t="e">
        <f>0.15*INDICES!L52/' ÍNDICES 0 CÁLCULO IMPORTE'!$K$12</f>
        <v>#DIV/0!</v>
      </c>
      <c r="M54" s="13" t="e">
        <f>0.02*INDICES!M52/' ÍNDICES 0 CÁLCULO IMPORTE'!$L$12</f>
        <v>#DIV/0!</v>
      </c>
      <c r="N54" s="13" t="e">
        <f>0.02*INDICES!N52/' ÍNDICES 0 CÁLCULO IMPORTE'!$M$12</f>
        <v>#DIV/0!</v>
      </c>
      <c r="O54" s="13" t="e">
        <f>0.01*INDICES!O52/' ÍNDICES 0 CÁLCULO IMPORTE'!$N$12</f>
        <v>#DIV/0!</v>
      </c>
      <c r="P54" s="169">
        <v>0.01</v>
      </c>
      <c r="Q54" s="169">
        <v>0.42</v>
      </c>
      <c r="R54" s="170" t="e">
        <f t="shared" si="5"/>
        <v>#DIV/0!</v>
      </c>
      <c r="T54" s="196">
        <f t="shared" si="1"/>
        <v>45566</v>
      </c>
      <c r="U54" s="264">
        <f>CERTIFICACIONES!S23</f>
        <v>0</v>
      </c>
      <c r="V54" s="265">
        <f t="shared" si="2"/>
        <v>0</v>
      </c>
      <c r="W54" s="192">
        <f t="shared" si="3"/>
        <v>0</v>
      </c>
      <c r="X54" s="195">
        <f t="shared" si="4"/>
        <v>0</v>
      </c>
    </row>
    <row r="55" spans="2:24" ht="15.75" thickBot="1" x14ac:dyDescent="0.3">
      <c r="B55" s="186">
        <v>45597</v>
      </c>
      <c r="C55" s="13" t="e">
        <f>0.04*INDICES!C53/' ÍNDICES 0 CÁLCULO IMPORTE'!$B$12</f>
        <v>#DIV/0!</v>
      </c>
      <c r="D55" s="13" t="e">
        <f>0.01*INDICES!D53/' ÍNDICES 0 CÁLCULO IMPORTE'!$C$12</f>
        <v>#DIV/0!</v>
      </c>
      <c r="E55" s="13" t="e">
        <f>0.08*INDICES!E53/' ÍNDICES 0 CÁLCULO IMPORTE'!$D$12</f>
        <v>#DIV/0!</v>
      </c>
      <c r="F55" s="13" t="e">
        <f>0.02*INDICES!F53/' ÍNDICES 0 CÁLCULO IMPORTE'!$E$12</f>
        <v>#DIV/0!</v>
      </c>
      <c r="G55" s="13" t="e">
        <f>0.03*INDICES!G53/' ÍNDICES 0 CÁLCULO IMPORTE'!$F$12</f>
        <v>#DIV/0!</v>
      </c>
      <c r="H55" s="13" t="e">
        <f>0.08*INDICES!H53/' ÍNDICES 0 CÁLCULO IMPORTE'!$G$12</f>
        <v>#DIV/0!</v>
      </c>
      <c r="I55" s="13" t="e">
        <f>0.04*INDICES!I53/' ÍNDICES 0 CÁLCULO IMPORTE'!$H$12</f>
        <v>#DIV/0!</v>
      </c>
      <c r="J55" s="13" t="e">
        <f>0.01*INDICES!J53/' ÍNDICES 0 CÁLCULO IMPORTE'!$I$12</f>
        <v>#DIV/0!</v>
      </c>
      <c r="K55" s="13" t="e">
        <f>0.06*INDICES!K53/' ÍNDICES 0 CÁLCULO IMPORTE'!$J$12</f>
        <v>#DIV/0!</v>
      </c>
      <c r="L55" s="13" t="e">
        <f>0.15*INDICES!L53/' ÍNDICES 0 CÁLCULO IMPORTE'!$K$12</f>
        <v>#DIV/0!</v>
      </c>
      <c r="M55" s="13" t="e">
        <f>0.02*INDICES!M53/' ÍNDICES 0 CÁLCULO IMPORTE'!$L$12</f>
        <v>#DIV/0!</v>
      </c>
      <c r="N55" s="13" t="e">
        <f>0.02*INDICES!N53/' ÍNDICES 0 CÁLCULO IMPORTE'!$M$12</f>
        <v>#DIV/0!</v>
      </c>
      <c r="O55" s="13" t="e">
        <f>0.01*INDICES!O53/' ÍNDICES 0 CÁLCULO IMPORTE'!$N$12</f>
        <v>#DIV/0!</v>
      </c>
      <c r="P55" s="169">
        <v>0.01</v>
      </c>
      <c r="Q55" s="169">
        <v>0.42</v>
      </c>
      <c r="R55" s="170" t="e">
        <f t="shared" si="5"/>
        <v>#DIV/0!</v>
      </c>
      <c r="T55" s="196">
        <f t="shared" si="1"/>
        <v>45597</v>
      </c>
      <c r="U55" s="264">
        <f>CERTIFICACIONES!S24</f>
        <v>0</v>
      </c>
      <c r="V55" s="265">
        <f t="shared" si="2"/>
        <v>0</v>
      </c>
      <c r="W55" s="192">
        <f t="shared" si="3"/>
        <v>0</v>
      </c>
      <c r="X55" s="195">
        <f t="shared" si="4"/>
        <v>0</v>
      </c>
    </row>
    <row r="56" spans="2:24" ht="15.75" thickBot="1" x14ac:dyDescent="0.3">
      <c r="B56" s="186">
        <v>45627</v>
      </c>
      <c r="C56" s="13" t="e">
        <f>0.04*INDICES!C54/' ÍNDICES 0 CÁLCULO IMPORTE'!$B$12</f>
        <v>#DIV/0!</v>
      </c>
      <c r="D56" s="13" t="e">
        <f>0.01*INDICES!D54/' ÍNDICES 0 CÁLCULO IMPORTE'!$C$12</f>
        <v>#DIV/0!</v>
      </c>
      <c r="E56" s="13" t="e">
        <f>0.08*INDICES!E54/' ÍNDICES 0 CÁLCULO IMPORTE'!$D$12</f>
        <v>#DIV/0!</v>
      </c>
      <c r="F56" s="13" t="e">
        <f>0.02*INDICES!F54/' ÍNDICES 0 CÁLCULO IMPORTE'!$E$12</f>
        <v>#DIV/0!</v>
      </c>
      <c r="G56" s="13" t="e">
        <f>0.03*INDICES!G54/' ÍNDICES 0 CÁLCULO IMPORTE'!$F$12</f>
        <v>#DIV/0!</v>
      </c>
      <c r="H56" s="13" t="e">
        <f>0.08*INDICES!H54/' ÍNDICES 0 CÁLCULO IMPORTE'!$G$12</f>
        <v>#DIV/0!</v>
      </c>
      <c r="I56" s="13" t="e">
        <f>0.04*INDICES!I54/' ÍNDICES 0 CÁLCULO IMPORTE'!$H$12</f>
        <v>#DIV/0!</v>
      </c>
      <c r="J56" s="13" t="e">
        <f>0.01*INDICES!J54/' ÍNDICES 0 CÁLCULO IMPORTE'!$I$12</f>
        <v>#DIV/0!</v>
      </c>
      <c r="K56" s="13" t="e">
        <f>0.06*INDICES!K54/' ÍNDICES 0 CÁLCULO IMPORTE'!$J$12</f>
        <v>#DIV/0!</v>
      </c>
      <c r="L56" s="13" t="e">
        <f>0.15*INDICES!L54/' ÍNDICES 0 CÁLCULO IMPORTE'!$K$12</f>
        <v>#DIV/0!</v>
      </c>
      <c r="M56" s="13" t="e">
        <f>0.02*INDICES!M54/' ÍNDICES 0 CÁLCULO IMPORTE'!$L$12</f>
        <v>#DIV/0!</v>
      </c>
      <c r="N56" s="13" t="e">
        <f>0.02*INDICES!N54/' ÍNDICES 0 CÁLCULO IMPORTE'!$M$12</f>
        <v>#DIV/0!</v>
      </c>
      <c r="O56" s="13" t="e">
        <f>0.01*INDICES!O54/' ÍNDICES 0 CÁLCULO IMPORTE'!$N$12</f>
        <v>#DIV/0!</v>
      </c>
      <c r="P56" s="169">
        <v>0.01</v>
      </c>
      <c r="Q56" s="169">
        <v>0.42</v>
      </c>
      <c r="R56" s="170" t="e">
        <f t="shared" si="5"/>
        <v>#DIV/0!</v>
      </c>
      <c r="T56" s="196">
        <f t="shared" si="1"/>
        <v>45627</v>
      </c>
      <c r="U56" s="264">
        <f>CERTIFICACIONES!S25</f>
        <v>0</v>
      </c>
      <c r="V56" s="265">
        <f t="shared" si="2"/>
        <v>0</v>
      </c>
      <c r="W56" s="192">
        <f t="shared" si="3"/>
        <v>0</v>
      </c>
      <c r="X56" s="195">
        <f t="shared" si="4"/>
        <v>0</v>
      </c>
    </row>
    <row r="57" spans="2:24" ht="15.75" thickBot="1" x14ac:dyDescent="0.3">
      <c r="B57" s="8" t="s">
        <v>38</v>
      </c>
      <c r="C57" s="8"/>
      <c r="T57" s="335" t="s">
        <v>97</v>
      </c>
      <c r="U57" s="336"/>
      <c r="V57" s="337"/>
      <c r="W57" s="338">
        <f>SUM(X9:X56)</f>
        <v>0</v>
      </c>
      <c r="X57" s="339"/>
    </row>
    <row r="58" spans="2:24" x14ac:dyDescent="0.25">
      <c r="B58" s="86"/>
      <c r="C58" s="86"/>
      <c r="T58" s="209"/>
      <c r="U58" s="209"/>
      <c r="V58" s="209"/>
      <c r="W58" s="210"/>
      <c r="X58" s="210"/>
    </row>
    <row r="59" spans="2:24" x14ac:dyDescent="0.25">
      <c r="B59" s="86"/>
      <c r="C59" s="86"/>
      <c r="S59" s="212" t="s">
        <v>212</v>
      </c>
      <c r="T59" s="211"/>
      <c r="U59" s="213">
        <f>CERTIFICACIONES!W14</f>
        <v>0</v>
      </c>
      <c r="V59" s="213">
        <f>CERTIFICACIONES!X14</f>
        <v>0</v>
      </c>
      <c r="W59" s="215" t="e">
        <f>(SUM(W9:W56)/W60)</f>
        <v>#DIV/0!</v>
      </c>
      <c r="X59" s="218" t="e">
        <f>W59*V59</f>
        <v>#DIV/0!</v>
      </c>
    </row>
    <row r="60" spans="2:24" x14ac:dyDescent="0.25">
      <c r="B60" s="44"/>
      <c r="C60" s="44"/>
      <c r="D60" s="44"/>
      <c r="E60" s="44"/>
      <c r="F60" s="44"/>
      <c r="G60" s="44"/>
      <c r="H60" s="44"/>
      <c r="I60" s="44"/>
      <c r="J60" s="44"/>
      <c r="K60" s="44"/>
      <c r="L60" s="44"/>
      <c r="M60" s="44"/>
      <c r="N60" s="44"/>
      <c r="O60" s="44"/>
      <c r="P60" s="44"/>
      <c r="Q60" s="44"/>
      <c r="T60" s="43"/>
      <c r="U60" s="43"/>
      <c r="V60" s="43"/>
      <c r="W60" s="214">
        <f>COUNTIF(W9:W56,"&lt;&gt;0")</f>
        <v>0</v>
      </c>
      <c r="X60" s="43"/>
    </row>
    <row r="61" spans="2:24" x14ac:dyDescent="0.25">
      <c r="B61" s="44"/>
      <c r="C61" s="44"/>
      <c r="D61" s="44"/>
      <c r="E61" s="44"/>
      <c r="F61" s="44"/>
      <c r="G61" s="44"/>
      <c r="H61" s="44"/>
      <c r="I61" s="44"/>
      <c r="J61" s="44"/>
      <c r="K61" s="44"/>
      <c r="L61" s="44"/>
      <c r="M61" s="44"/>
      <c r="N61" s="44"/>
      <c r="O61" s="44"/>
      <c r="P61" s="44"/>
      <c r="Q61" s="44"/>
      <c r="T61" s="314" t="s">
        <v>25</v>
      </c>
      <c r="U61" s="315"/>
      <c r="V61" s="316"/>
      <c r="W61" s="340" t="e">
        <f>SUM(X9:X56)+X59</f>
        <v>#DIV/0!</v>
      </c>
      <c r="X61" s="341"/>
    </row>
    <row r="62" spans="2:24" ht="15.75" thickBot="1" x14ac:dyDescent="0.3">
      <c r="B62" s="44"/>
      <c r="C62" s="44"/>
      <c r="D62" s="44"/>
      <c r="E62" s="44"/>
      <c r="F62" s="44"/>
      <c r="G62" s="44"/>
      <c r="H62" s="44"/>
      <c r="I62" s="44"/>
      <c r="J62" s="44"/>
      <c r="K62" s="44"/>
      <c r="L62" s="44"/>
      <c r="M62" s="44"/>
      <c r="N62" s="44"/>
      <c r="O62" s="44"/>
      <c r="P62" s="44"/>
      <c r="Q62" s="44"/>
      <c r="T62" s="314" t="s">
        <v>158</v>
      </c>
      <c r="U62" s="315"/>
      <c r="V62" s="316"/>
      <c r="W62" s="345">
        <f>SUM(V9:V56)+V59</f>
        <v>0</v>
      </c>
      <c r="X62" s="341"/>
    </row>
    <row r="63" spans="2:24" ht="24.75" customHeight="1" thickBot="1" x14ac:dyDescent="0.3">
      <c r="L63" s="342" t="s">
        <v>289</v>
      </c>
      <c r="M63" s="342"/>
      <c r="N63" s="342"/>
      <c r="O63" s="342"/>
      <c r="P63" s="342"/>
      <c r="Q63" s="343">
        <f>' DATOS Y PROCEDENCIA'!K4*0.2</f>
        <v>0</v>
      </c>
      <c r="R63" s="344"/>
      <c r="T63" s="346" t="s">
        <v>64</v>
      </c>
      <c r="U63" s="347"/>
      <c r="V63" s="348"/>
      <c r="W63" s="349" t="e">
        <f>W61-W62</f>
        <v>#DIV/0!</v>
      </c>
      <c r="X63" s="350"/>
    </row>
    <row r="64" spans="2:24" ht="14.25" customHeight="1" x14ac:dyDescent="0.25">
      <c r="T64" s="43"/>
      <c r="U64" s="43"/>
      <c r="V64" s="43"/>
      <c r="W64" s="50"/>
      <c r="X64" s="50"/>
    </row>
    <row r="65" spans="12:24" x14ac:dyDescent="0.25">
      <c r="W65" s="51"/>
      <c r="X65" s="52"/>
    </row>
    <row r="66" spans="12:24" x14ac:dyDescent="0.25">
      <c r="L66" s="150" t="e">
        <f>IF((W63&gt;Q63),"LA CUANTÍA CALCULADA SUPERA EL MÁXIMO PERMITIDO DEL 20% DEL PRECIO DE ADJUDICACIÓN","")</f>
        <v>#DIV/0!</v>
      </c>
      <c r="W66" s="51"/>
      <c r="X66" s="52"/>
    </row>
    <row r="67" spans="12:24" x14ac:dyDescent="0.25">
      <c r="T67" t="s">
        <v>103</v>
      </c>
      <c r="V67" s="45">
        <v>0.21</v>
      </c>
      <c r="W67" s="51"/>
      <c r="X67" s="53" t="e">
        <f>W63*V67</f>
        <v>#DIV/0!</v>
      </c>
    </row>
    <row r="68" spans="12:24" x14ac:dyDescent="0.25">
      <c r="W68" s="51"/>
      <c r="X68" s="52"/>
    </row>
    <row r="69" spans="12:24" ht="18.75" x14ac:dyDescent="0.4">
      <c r="T69" s="164" t="s">
        <v>104</v>
      </c>
      <c r="U69" s="164"/>
      <c r="V69" s="164"/>
      <c r="W69" s="165"/>
      <c r="X69" s="166" t="e">
        <f>W63+X67</f>
        <v>#DIV/0!</v>
      </c>
    </row>
  </sheetData>
  <sheetProtection algorithmName="SHA-512" hashValue="a4oH8WvWQJiwLiAd0RODyrHfubhRb9DF7gbEACaJfRVblhgd59+v3Qu5RyLJbOBYmhms9GF5UM7faiIUt0I10g==" saltValue="y5O84+hK6CfjMr5gsz/ECQ==" spinCount="100000" sheet="1" objects="1" scenarios="1"/>
  <mergeCells count="10">
    <mergeCell ref="T57:V57"/>
    <mergeCell ref="W57:X57"/>
    <mergeCell ref="T61:V61"/>
    <mergeCell ref="W61:X61"/>
    <mergeCell ref="L63:P63"/>
    <mergeCell ref="Q63:R63"/>
    <mergeCell ref="T62:V62"/>
    <mergeCell ref="W62:X62"/>
    <mergeCell ref="T63:V63"/>
    <mergeCell ref="W63:X63"/>
  </mergeCells>
  <pageMargins left="0.7" right="0.7" top="0.75" bottom="0.75" header="0.3" footer="0.3"/>
  <pageSetup paperSize="8" scale="70" orientation="landscape" r:id="rId1"/>
  <ignoredErrors>
    <ignoredError sqref="L66"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5:Q65"/>
  <sheetViews>
    <sheetView workbookViewId="0">
      <selection activeCell="J32" sqref="J32"/>
    </sheetView>
  </sheetViews>
  <sheetFormatPr baseColWidth="10" defaultRowHeight="15" x14ac:dyDescent="0.25"/>
  <cols>
    <col min="2" max="2" width="13" customWidth="1"/>
  </cols>
  <sheetData>
    <row r="5" spans="2:17" x14ac:dyDescent="0.25">
      <c r="B5" s="18" t="s">
        <v>68</v>
      </c>
      <c r="C5" s="17" t="s">
        <v>13</v>
      </c>
      <c r="D5" s="17" t="s">
        <v>14</v>
      </c>
      <c r="E5" s="17" t="s">
        <v>27</v>
      </c>
      <c r="F5" s="17" t="s">
        <v>28</v>
      </c>
      <c r="G5" s="17" t="s">
        <v>29</v>
      </c>
      <c r="H5" s="17" t="s">
        <v>30</v>
      </c>
      <c r="I5" s="17" t="s">
        <v>31</v>
      </c>
      <c r="J5" s="17" t="s">
        <v>32</v>
      </c>
      <c r="K5" s="17" t="s">
        <v>33</v>
      </c>
      <c r="L5" s="17" t="s">
        <v>15</v>
      </c>
      <c r="M5" s="17" t="s">
        <v>34</v>
      </c>
      <c r="N5" s="17" t="s">
        <v>16</v>
      </c>
      <c r="O5" s="17" t="s">
        <v>35</v>
      </c>
      <c r="P5" s="17" t="s">
        <v>36</v>
      </c>
      <c r="Q5" s="17" t="s">
        <v>37</v>
      </c>
    </row>
    <row r="6" spans="2:17" x14ac:dyDescent="0.25">
      <c r="B6" s="18" t="s">
        <v>98</v>
      </c>
      <c r="C6" s="167">
        <v>102.175</v>
      </c>
      <c r="D6" s="167">
        <v>91.863</v>
      </c>
      <c r="E6" s="167">
        <v>101.12</v>
      </c>
      <c r="F6" s="167">
        <v>106.744</v>
      </c>
      <c r="G6" s="167">
        <v>104.32899999999999</v>
      </c>
      <c r="H6" s="167">
        <v>109.19499999999999</v>
      </c>
      <c r="I6" s="167">
        <v>104.31100000000001</v>
      </c>
      <c r="J6" s="167">
        <v>104.28</v>
      </c>
      <c r="K6" s="167">
        <v>104.371</v>
      </c>
      <c r="L6" s="167">
        <v>94.834000000000003</v>
      </c>
      <c r="M6" s="167">
        <v>104.846</v>
      </c>
      <c r="N6" s="167">
        <v>106.343</v>
      </c>
      <c r="O6" s="167">
        <v>111.577</v>
      </c>
      <c r="P6" s="16">
        <v>0.01</v>
      </c>
      <c r="Q6" s="16">
        <v>0.42</v>
      </c>
    </row>
    <row r="7" spans="2:17" x14ac:dyDescent="0.25">
      <c r="B7" s="18" t="s">
        <v>39</v>
      </c>
      <c r="C7" s="167">
        <v>104.38500000000001</v>
      </c>
      <c r="D7" s="167">
        <v>93.686000000000007</v>
      </c>
      <c r="E7" s="167">
        <v>101.89</v>
      </c>
      <c r="F7" s="167">
        <v>107.32899999999999</v>
      </c>
      <c r="G7" s="167">
        <v>104.48399999999999</v>
      </c>
      <c r="H7" s="167">
        <v>109.166</v>
      </c>
      <c r="I7" s="167">
        <v>104.90600000000001</v>
      </c>
      <c r="J7" s="167">
        <v>104.702</v>
      </c>
      <c r="K7" s="167">
        <v>104.622</v>
      </c>
      <c r="L7" s="167">
        <v>102.104</v>
      </c>
      <c r="M7" s="167">
        <v>105.32899999999999</v>
      </c>
      <c r="N7" s="167">
        <v>109.529</v>
      </c>
      <c r="O7" s="167">
        <v>111.574</v>
      </c>
      <c r="P7" s="16">
        <v>0.01</v>
      </c>
      <c r="Q7" s="16">
        <v>0.42</v>
      </c>
    </row>
    <row r="8" spans="2:17" x14ac:dyDescent="0.25">
      <c r="B8" s="18" t="s">
        <v>40</v>
      </c>
      <c r="C8" s="167">
        <v>105.181</v>
      </c>
      <c r="D8" s="167">
        <v>97.61</v>
      </c>
      <c r="E8" s="167">
        <v>101.964</v>
      </c>
      <c r="F8" s="167">
        <v>107.188</v>
      </c>
      <c r="G8" s="167">
        <v>104.86</v>
      </c>
      <c r="H8" s="167">
        <v>109.962</v>
      </c>
      <c r="I8" s="167">
        <v>106.081</v>
      </c>
      <c r="J8" s="167">
        <v>105.116</v>
      </c>
      <c r="K8" s="167">
        <v>104.831</v>
      </c>
      <c r="L8" s="167">
        <v>106.568</v>
      </c>
      <c r="M8" s="167">
        <v>105.79300000000001</v>
      </c>
      <c r="N8" s="167">
        <v>117.473</v>
      </c>
      <c r="O8" s="167">
        <v>112.078</v>
      </c>
      <c r="P8" s="16">
        <v>0.01</v>
      </c>
      <c r="Q8" s="16">
        <v>0.42</v>
      </c>
    </row>
    <row r="9" spans="2:17" x14ac:dyDescent="0.25">
      <c r="B9" s="18" t="s">
        <v>41</v>
      </c>
      <c r="C9" s="167">
        <v>107.706</v>
      </c>
      <c r="D9" s="167">
        <v>103.164</v>
      </c>
      <c r="E9" s="167">
        <v>101.741</v>
      </c>
      <c r="F9" s="167">
        <v>107.78100000000001</v>
      </c>
      <c r="G9" s="167">
        <v>104.80500000000001</v>
      </c>
      <c r="H9" s="167">
        <v>110.708</v>
      </c>
      <c r="I9" s="167">
        <v>108.768</v>
      </c>
      <c r="J9" s="167">
        <v>106.337</v>
      </c>
      <c r="K9" s="167">
        <v>104.938</v>
      </c>
      <c r="L9" s="167">
        <v>108.389</v>
      </c>
      <c r="M9" s="167">
        <v>105.386</v>
      </c>
      <c r="N9" s="167">
        <v>124.598</v>
      </c>
      <c r="O9" s="167">
        <v>111.946</v>
      </c>
      <c r="P9" s="16">
        <v>0.01</v>
      </c>
      <c r="Q9" s="16">
        <v>0.42</v>
      </c>
    </row>
    <row r="10" spans="2:17" x14ac:dyDescent="0.25">
      <c r="B10" s="18" t="s">
        <v>42</v>
      </c>
      <c r="C10" s="167">
        <v>110.05</v>
      </c>
      <c r="D10" s="167">
        <v>105.967</v>
      </c>
      <c r="E10" s="167">
        <v>101.875</v>
      </c>
      <c r="F10" s="167">
        <v>107.946</v>
      </c>
      <c r="G10" s="167">
        <v>104.22199999999999</v>
      </c>
      <c r="H10" s="167">
        <v>111.008</v>
      </c>
      <c r="I10" s="167">
        <v>110.72799999999999</v>
      </c>
      <c r="J10" s="167">
        <v>107.15</v>
      </c>
      <c r="K10" s="167">
        <v>104.51600000000001</v>
      </c>
      <c r="L10" s="167">
        <v>110.033</v>
      </c>
      <c r="M10" s="167">
        <v>105.227</v>
      </c>
      <c r="N10" s="167">
        <v>130.12799999999999</v>
      </c>
      <c r="O10" s="167">
        <v>112.613</v>
      </c>
      <c r="P10" s="16">
        <v>0.01</v>
      </c>
      <c r="Q10" s="16">
        <v>0.42</v>
      </c>
    </row>
    <row r="11" spans="2:17" x14ac:dyDescent="0.25">
      <c r="B11" s="18" t="s">
        <v>43</v>
      </c>
      <c r="C11" s="167">
        <v>114.917</v>
      </c>
      <c r="D11" s="167">
        <v>105.44499999999999</v>
      </c>
      <c r="E11" s="167">
        <v>102.01900000000001</v>
      </c>
      <c r="F11" s="167">
        <v>107.946</v>
      </c>
      <c r="G11" s="167">
        <v>104.437</v>
      </c>
      <c r="H11" s="167">
        <v>112.158</v>
      </c>
      <c r="I11" s="167">
        <v>113.229</v>
      </c>
      <c r="J11" s="167">
        <v>107.875</v>
      </c>
      <c r="K11" s="167">
        <v>104.483</v>
      </c>
      <c r="L11" s="167">
        <v>116.624</v>
      </c>
      <c r="M11" s="167">
        <v>105.05200000000001</v>
      </c>
      <c r="N11" s="167">
        <v>138.834</v>
      </c>
      <c r="O11" s="167">
        <v>112.4</v>
      </c>
      <c r="P11" s="16">
        <v>0.01</v>
      </c>
      <c r="Q11" s="16">
        <v>0.42</v>
      </c>
    </row>
    <row r="12" spans="2:17" x14ac:dyDescent="0.25">
      <c r="B12" s="18" t="s">
        <v>44</v>
      </c>
      <c r="C12" s="167">
        <v>118.634</v>
      </c>
      <c r="D12" s="167">
        <v>109.97</v>
      </c>
      <c r="E12" s="167">
        <v>102.624</v>
      </c>
      <c r="F12" s="167">
        <v>107.946</v>
      </c>
      <c r="G12" s="167">
        <v>104.57899999999999</v>
      </c>
      <c r="H12" s="167">
        <v>113.753</v>
      </c>
      <c r="I12" s="167">
        <v>114.242</v>
      </c>
      <c r="J12" s="167">
        <v>108.488</v>
      </c>
      <c r="K12" s="167">
        <v>105.054</v>
      </c>
      <c r="L12" s="167">
        <v>123.879</v>
      </c>
      <c r="M12" s="167">
        <v>107.173</v>
      </c>
      <c r="N12" s="167">
        <v>129.75299999999999</v>
      </c>
      <c r="O12" s="167">
        <v>113.76300000000001</v>
      </c>
      <c r="P12" s="16">
        <v>0.01</v>
      </c>
      <c r="Q12" s="16">
        <v>0.42</v>
      </c>
    </row>
    <row r="13" spans="2:17" x14ac:dyDescent="0.25">
      <c r="B13" s="18" t="s">
        <v>45</v>
      </c>
      <c r="C13" s="167">
        <v>123.264</v>
      </c>
      <c r="D13" s="167">
        <v>115.172</v>
      </c>
      <c r="E13" s="167">
        <v>102.441</v>
      </c>
      <c r="F13" s="167">
        <v>107.946</v>
      </c>
      <c r="G13" s="167">
        <v>104.779</v>
      </c>
      <c r="H13" s="167">
        <v>115.277</v>
      </c>
      <c r="I13" s="167">
        <v>115.29300000000001</v>
      </c>
      <c r="J13" s="167">
        <v>110.16500000000001</v>
      </c>
      <c r="K13" s="167">
        <v>104.571</v>
      </c>
      <c r="L13" s="167">
        <v>132.739</v>
      </c>
      <c r="M13" s="167">
        <v>107.738</v>
      </c>
      <c r="N13" s="167">
        <v>131.11600000000001</v>
      </c>
      <c r="O13" s="167">
        <v>114.10599999999999</v>
      </c>
      <c r="P13" s="16">
        <v>0.01</v>
      </c>
      <c r="Q13" s="16">
        <v>0.42</v>
      </c>
    </row>
    <row r="14" spans="2:17" x14ac:dyDescent="0.25">
      <c r="B14" s="18" t="s">
        <v>46</v>
      </c>
      <c r="C14" s="167">
        <v>130.465</v>
      </c>
      <c r="D14" s="167">
        <v>118.152</v>
      </c>
      <c r="E14" s="167">
        <v>103.107</v>
      </c>
      <c r="F14" s="167">
        <v>107.88200000000001</v>
      </c>
      <c r="G14" s="167">
        <v>105.11499999999999</v>
      </c>
      <c r="H14" s="167">
        <v>115.85899999999999</v>
      </c>
      <c r="I14" s="167">
        <v>115.80200000000001</v>
      </c>
      <c r="J14" s="167">
        <v>112.18899999999999</v>
      </c>
      <c r="K14" s="167">
        <v>104.473</v>
      </c>
      <c r="L14" s="167">
        <v>134.90600000000001</v>
      </c>
      <c r="M14" s="167">
        <v>107.78700000000001</v>
      </c>
      <c r="N14" s="167">
        <v>130.876</v>
      </c>
      <c r="O14" s="167">
        <v>113.155</v>
      </c>
      <c r="P14" s="16">
        <v>0.01</v>
      </c>
      <c r="Q14" s="16">
        <v>0.42</v>
      </c>
    </row>
    <row r="15" spans="2:17" x14ac:dyDescent="0.25">
      <c r="B15" s="18" t="s">
        <v>47</v>
      </c>
      <c r="C15" s="167">
        <v>134.96299999999999</v>
      </c>
      <c r="D15" s="167">
        <v>119.958</v>
      </c>
      <c r="E15" s="167">
        <v>102.986</v>
      </c>
      <c r="F15" s="167">
        <v>107.946</v>
      </c>
      <c r="G15" s="167">
        <v>106.861</v>
      </c>
      <c r="H15" s="167">
        <v>116.124</v>
      </c>
      <c r="I15" s="167">
        <v>116.736</v>
      </c>
      <c r="J15" s="167">
        <v>112.111</v>
      </c>
      <c r="K15" s="167">
        <v>104.721</v>
      </c>
      <c r="L15" s="167">
        <v>137.78</v>
      </c>
      <c r="M15" s="167">
        <v>109.361</v>
      </c>
      <c r="N15" s="167">
        <v>129.87200000000001</v>
      </c>
      <c r="O15" s="167">
        <v>115.89400000000001</v>
      </c>
      <c r="P15" s="16">
        <v>0.01</v>
      </c>
      <c r="Q15" s="16">
        <v>0.42</v>
      </c>
    </row>
    <row r="16" spans="2:17" x14ac:dyDescent="0.25">
      <c r="B16" s="18" t="s">
        <v>48</v>
      </c>
      <c r="C16" s="167">
        <v>142.85599999999999</v>
      </c>
      <c r="D16" s="167">
        <v>125.11799999999999</v>
      </c>
      <c r="E16" s="167">
        <v>103.417</v>
      </c>
      <c r="F16" s="167">
        <v>108.38200000000001</v>
      </c>
      <c r="G16" s="167">
        <v>109.16500000000001</v>
      </c>
      <c r="H16" s="167">
        <v>117.381</v>
      </c>
      <c r="I16" s="167">
        <v>117.276</v>
      </c>
      <c r="J16" s="167">
        <v>114.33799999999999</v>
      </c>
      <c r="K16" s="167">
        <v>105.25</v>
      </c>
      <c r="L16" s="167">
        <v>137.994</v>
      </c>
      <c r="M16" s="167">
        <v>109.687</v>
      </c>
      <c r="N16" s="167">
        <v>140.60499999999999</v>
      </c>
      <c r="O16" s="167">
        <v>117.60299999999999</v>
      </c>
      <c r="P16" s="16">
        <v>0.01</v>
      </c>
      <c r="Q16" s="16">
        <v>0.42</v>
      </c>
    </row>
    <row r="17" spans="1:17" x14ac:dyDescent="0.25">
      <c r="B17" s="18" t="s">
        <v>49</v>
      </c>
      <c r="C17" s="167">
        <v>146.149</v>
      </c>
      <c r="D17" s="167">
        <v>131.53899999999999</v>
      </c>
      <c r="E17" s="167">
        <v>105.315</v>
      </c>
      <c r="F17" s="167">
        <v>108.38200000000001</v>
      </c>
      <c r="G17" s="167">
        <v>111.63500000000001</v>
      </c>
      <c r="H17" s="167">
        <v>118.027</v>
      </c>
      <c r="I17" s="167">
        <v>118.28400000000001</v>
      </c>
      <c r="J17" s="167">
        <v>119.867</v>
      </c>
      <c r="K17" s="167">
        <v>105.877</v>
      </c>
      <c r="L17" s="167">
        <v>138.54400000000001</v>
      </c>
      <c r="M17" s="167">
        <v>109.646</v>
      </c>
      <c r="N17" s="167">
        <v>141.05600000000001</v>
      </c>
      <c r="O17" s="167">
        <v>120.294</v>
      </c>
      <c r="P17" s="16">
        <v>0.01</v>
      </c>
      <c r="Q17" s="16">
        <v>0.42</v>
      </c>
    </row>
    <row r="18" spans="1:17" ht="15.75" thickBot="1" x14ac:dyDescent="0.3">
      <c r="B18" s="247" t="s">
        <v>50</v>
      </c>
      <c r="C18" s="248">
        <v>146.05000000000001</v>
      </c>
      <c r="D18" s="248">
        <v>124.703</v>
      </c>
      <c r="E18" s="248">
        <v>105.098</v>
      </c>
      <c r="F18" s="248">
        <v>108.38200000000001</v>
      </c>
      <c r="G18" s="248">
        <v>117.09699999999999</v>
      </c>
      <c r="H18" s="248">
        <v>118.607</v>
      </c>
      <c r="I18" s="248">
        <v>119.658</v>
      </c>
      <c r="J18" s="248">
        <v>120.71899999999999</v>
      </c>
      <c r="K18" s="248">
        <v>106.10899999999999</v>
      </c>
      <c r="L18" s="248">
        <v>140.33099999999999</v>
      </c>
      <c r="M18" s="248">
        <v>109.502</v>
      </c>
      <c r="N18" s="248">
        <v>141.13900000000001</v>
      </c>
      <c r="O18" s="248">
        <v>121.39700000000001</v>
      </c>
      <c r="P18" s="249">
        <v>0.01</v>
      </c>
      <c r="Q18" s="249">
        <v>0.42</v>
      </c>
    </row>
    <row r="19" spans="1:17" x14ac:dyDescent="0.25">
      <c r="A19" s="101"/>
      <c r="B19" s="250" t="s">
        <v>52</v>
      </c>
      <c r="C19" s="251">
        <v>151.44</v>
      </c>
      <c r="D19" s="251">
        <v>125.934</v>
      </c>
      <c r="E19" s="251">
        <v>111.26900000000001</v>
      </c>
      <c r="F19" s="251">
        <v>109.58799999999999</v>
      </c>
      <c r="G19" s="251">
        <v>127.23099999999999</v>
      </c>
      <c r="H19" s="251">
        <v>120.447</v>
      </c>
      <c r="I19" s="251">
        <v>123.274</v>
      </c>
      <c r="J19" s="251">
        <v>123.309</v>
      </c>
      <c r="K19" s="251">
        <v>109.47199999999999</v>
      </c>
      <c r="L19" s="251">
        <v>145.22300000000001</v>
      </c>
      <c r="M19" s="251">
        <v>110.961</v>
      </c>
      <c r="N19" s="251">
        <v>140.31399999999999</v>
      </c>
      <c r="O19" s="251">
        <v>125.8</v>
      </c>
      <c r="P19" s="252">
        <v>0.01</v>
      </c>
      <c r="Q19" s="252">
        <v>0.42</v>
      </c>
    </row>
    <row r="20" spans="1:17" x14ac:dyDescent="0.25">
      <c r="B20" s="18" t="s">
        <v>53</v>
      </c>
      <c r="C20" s="216">
        <v>158.62899999999999</v>
      </c>
      <c r="D20" s="216">
        <v>139.471</v>
      </c>
      <c r="E20" s="216">
        <v>113.911</v>
      </c>
      <c r="F20" s="216">
        <v>110.04900000000001</v>
      </c>
      <c r="G20" s="216">
        <v>136.91399999999999</v>
      </c>
      <c r="H20" s="216">
        <v>127.91500000000001</v>
      </c>
      <c r="I20" s="216">
        <v>124.40300000000001</v>
      </c>
      <c r="J20" s="216">
        <v>124.361</v>
      </c>
      <c r="K20" s="216">
        <v>111.491</v>
      </c>
      <c r="L20" s="216">
        <v>147.922</v>
      </c>
      <c r="M20" s="216">
        <v>113.485</v>
      </c>
      <c r="N20" s="216">
        <v>144.79599999999999</v>
      </c>
      <c r="O20" s="216">
        <v>125.44799999999999</v>
      </c>
      <c r="P20" s="217">
        <v>0.01</v>
      </c>
      <c r="Q20" s="217">
        <v>0.42</v>
      </c>
    </row>
    <row r="21" spans="1:17" x14ac:dyDescent="0.25">
      <c r="B21" s="18" t="s">
        <v>51</v>
      </c>
      <c r="C21" s="216">
        <v>167.39599999999999</v>
      </c>
      <c r="D21" s="216">
        <v>148.893</v>
      </c>
      <c r="E21" s="216">
        <v>114.101</v>
      </c>
      <c r="F21" s="216">
        <v>110.04900000000001</v>
      </c>
      <c r="G21" s="216">
        <v>146.268</v>
      </c>
      <c r="H21" s="216">
        <v>128.99199999999999</v>
      </c>
      <c r="I21" s="216">
        <v>126.30500000000001</v>
      </c>
      <c r="J21" s="216">
        <v>127.271</v>
      </c>
      <c r="K21" s="216">
        <v>110.965</v>
      </c>
      <c r="L21" s="216">
        <v>158.279</v>
      </c>
      <c r="M21" s="216">
        <v>114.23</v>
      </c>
      <c r="N21" s="216">
        <v>150.92400000000001</v>
      </c>
      <c r="O21" s="216">
        <v>127.14100000000001</v>
      </c>
      <c r="P21" s="217">
        <v>0.01</v>
      </c>
      <c r="Q21" s="217">
        <v>0.42</v>
      </c>
    </row>
    <row r="22" spans="1:17" x14ac:dyDescent="0.25">
      <c r="B22" s="18" t="s">
        <v>54</v>
      </c>
      <c r="C22" s="216">
        <v>178.62700000000001</v>
      </c>
      <c r="D22" s="216">
        <v>170.58</v>
      </c>
      <c r="E22" s="216">
        <v>115.48099999999999</v>
      </c>
      <c r="F22" s="216">
        <v>110.462</v>
      </c>
      <c r="G22" s="216">
        <v>153.25399999999999</v>
      </c>
      <c r="H22" s="216">
        <v>129.785</v>
      </c>
      <c r="I22" s="216">
        <v>131.72300000000001</v>
      </c>
      <c r="J22" s="216">
        <v>129.108</v>
      </c>
      <c r="K22" s="216">
        <v>113.908</v>
      </c>
      <c r="L22" s="216">
        <v>174.55699999999999</v>
      </c>
      <c r="M22" s="216">
        <v>114.889</v>
      </c>
      <c r="N22" s="216">
        <v>155.23500000000001</v>
      </c>
      <c r="O22" s="216">
        <v>134.114</v>
      </c>
      <c r="P22" s="217">
        <v>0.01</v>
      </c>
      <c r="Q22" s="217">
        <v>0.42</v>
      </c>
    </row>
    <row r="23" spans="1:17" x14ac:dyDescent="0.25">
      <c r="B23" s="18" t="s">
        <v>55</v>
      </c>
      <c r="C23" s="216">
        <v>182.554</v>
      </c>
      <c r="D23" s="216">
        <v>166.47499999999999</v>
      </c>
      <c r="E23" s="216">
        <v>121.238</v>
      </c>
      <c r="F23" s="216">
        <v>110.857</v>
      </c>
      <c r="G23" s="216">
        <v>153.48400000000001</v>
      </c>
      <c r="H23" s="216">
        <v>131.83000000000001</v>
      </c>
      <c r="I23" s="216">
        <v>133.495</v>
      </c>
      <c r="J23" s="216">
        <v>132.863</v>
      </c>
      <c r="K23" s="216">
        <v>114.952</v>
      </c>
      <c r="L23" s="216">
        <v>180.53299999999999</v>
      </c>
      <c r="M23" s="216">
        <v>115.825</v>
      </c>
      <c r="N23" s="216">
        <v>145.071</v>
      </c>
      <c r="O23" s="216">
        <v>132.881</v>
      </c>
      <c r="P23" s="217">
        <v>0.01</v>
      </c>
      <c r="Q23" s="217">
        <v>0.42</v>
      </c>
    </row>
    <row r="24" spans="1:17" x14ac:dyDescent="0.25">
      <c r="B24" s="18" t="s">
        <v>56</v>
      </c>
      <c r="C24" s="216">
        <v>175.994</v>
      </c>
      <c r="D24" s="216">
        <v>169.90100000000001</v>
      </c>
      <c r="E24" s="216">
        <v>123.965</v>
      </c>
      <c r="F24" s="216">
        <v>110.857</v>
      </c>
      <c r="G24" s="216">
        <v>153.97</v>
      </c>
      <c r="H24" s="216">
        <v>132.45599999999999</v>
      </c>
      <c r="I24" s="216">
        <v>134.084</v>
      </c>
      <c r="J24" s="216">
        <v>134.892</v>
      </c>
      <c r="K24" s="216">
        <v>115.74</v>
      </c>
      <c r="L24" s="216">
        <v>171.30199999999999</v>
      </c>
      <c r="M24" s="216">
        <v>116.562</v>
      </c>
      <c r="N24" s="216">
        <v>141.87200000000001</v>
      </c>
      <c r="O24" s="216">
        <v>133.001</v>
      </c>
      <c r="P24" s="217">
        <v>0.01</v>
      </c>
      <c r="Q24" s="217">
        <v>0.42</v>
      </c>
    </row>
    <row r="25" spans="1:17" x14ac:dyDescent="0.25">
      <c r="B25" s="18" t="s">
        <v>57</v>
      </c>
      <c r="C25" s="216">
        <v>172.744</v>
      </c>
      <c r="D25" s="216">
        <v>167.352</v>
      </c>
      <c r="E25" s="216">
        <v>124.92</v>
      </c>
      <c r="F25" s="216">
        <v>112.13</v>
      </c>
      <c r="G25" s="216">
        <v>157.38999999999999</v>
      </c>
      <c r="H25" s="216">
        <v>133.11000000000001</v>
      </c>
      <c r="I25" s="216">
        <v>130.57400000000001</v>
      </c>
      <c r="J25" s="216">
        <v>136.304</v>
      </c>
      <c r="K25" s="216">
        <v>116.56699999999999</v>
      </c>
      <c r="L25" s="216">
        <v>160.52799999999999</v>
      </c>
      <c r="M25" s="216">
        <v>117.172</v>
      </c>
      <c r="N25" s="216">
        <v>119.679</v>
      </c>
      <c r="O25" s="216">
        <v>133.06100000000001</v>
      </c>
      <c r="P25" s="217">
        <v>0.01</v>
      </c>
      <c r="Q25" s="217">
        <v>0.42</v>
      </c>
    </row>
    <row r="26" spans="1:17" x14ac:dyDescent="0.25">
      <c r="B26" s="18" t="s">
        <v>58</v>
      </c>
      <c r="C26" s="216">
        <v>168.13300000000001</v>
      </c>
      <c r="D26" s="216">
        <v>161.70099999999999</v>
      </c>
      <c r="E26" s="216">
        <v>125.084</v>
      </c>
      <c r="F26" s="216">
        <v>112.13</v>
      </c>
      <c r="G26" s="216">
        <v>156.739</v>
      </c>
      <c r="H26" s="216">
        <v>133.94200000000001</v>
      </c>
      <c r="I26" s="216">
        <v>130.41499999999999</v>
      </c>
      <c r="J26" s="216">
        <v>136.10400000000001</v>
      </c>
      <c r="K26" s="216">
        <v>116.539</v>
      </c>
      <c r="L26" s="216">
        <v>158.01300000000001</v>
      </c>
      <c r="M26" s="216">
        <v>117.488</v>
      </c>
      <c r="N26" s="216">
        <v>128.13999999999999</v>
      </c>
      <c r="O26" s="216">
        <v>134.155</v>
      </c>
      <c r="P26" s="217">
        <v>0.01</v>
      </c>
      <c r="Q26" s="217">
        <v>0.42</v>
      </c>
    </row>
    <row r="27" spans="1:17" x14ac:dyDescent="0.25">
      <c r="B27" s="18" t="s">
        <v>59</v>
      </c>
      <c r="C27" s="216">
        <v>166.61600000000001</v>
      </c>
      <c r="D27" s="216">
        <v>150.511</v>
      </c>
      <c r="E27" s="216">
        <v>125.544</v>
      </c>
      <c r="F27" s="216">
        <v>112.13</v>
      </c>
      <c r="G27" s="216">
        <v>158.37</v>
      </c>
      <c r="H27" s="216">
        <v>133.83199999999999</v>
      </c>
      <c r="I27" s="216">
        <v>130.65600000000001</v>
      </c>
      <c r="J27" s="216">
        <v>136.333</v>
      </c>
      <c r="K27" s="216">
        <v>118.774</v>
      </c>
      <c r="L27" s="216">
        <v>159.94499999999999</v>
      </c>
      <c r="M27" s="216">
        <v>117.54</v>
      </c>
      <c r="N27" s="216">
        <v>128.691</v>
      </c>
      <c r="O27" s="216">
        <v>137.03800000000001</v>
      </c>
      <c r="P27" s="217">
        <v>0.01</v>
      </c>
      <c r="Q27" s="217">
        <v>0.42</v>
      </c>
    </row>
    <row r="28" spans="1:17" x14ac:dyDescent="0.25">
      <c r="B28" s="18" t="s">
        <v>60</v>
      </c>
      <c r="C28" s="273">
        <v>159.1</v>
      </c>
      <c r="D28" s="273">
        <v>134.66800000000001</v>
      </c>
      <c r="E28" s="273">
        <v>126.74299999999999</v>
      </c>
      <c r="F28" s="273">
        <v>114.605</v>
      </c>
      <c r="G28" s="273">
        <v>158.51599999999999</v>
      </c>
      <c r="H28" s="273">
        <v>133.71899999999999</v>
      </c>
      <c r="I28" s="273">
        <v>130.35599999999999</v>
      </c>
      <c r="J28" s="273">
        <v>136.31800000000001</v>
      </c>
      <c r="K28" s="273">
        <v>118.86499999999999</v>
      </c>
      <c r="L28" s="273">
        <v>157.20400000000001</v>
      </c>
      <c r="M28" s="273">
        <v>117.402</v>
      </c>
      <c r="N28" s="273">
        <v>128.279</v>
      </c>
      <c r="O28" s="273">
        <v>140.42699999999999</v>
      </c>
      <c r="P28" s="217">
        <v>0.01</v>
      </c>
      <c r="Q28" s="217">
        <v>0.42</v>
      </c>
    </row>
    <row r="29" spans="1:17" x14ac:dyDescent="0.25">
      <c r="B29" s="18" t="s">
        <v>61</v>
      </c>
      <c r="C29" s="273">
        <v>157.613</v>
      </c>
      <c r="D29" s="273">
        <v>136.41999999999999</v>
      </c>
      <c r="E29" s="273">
        <v>127.354</v>
      </c>
      <c r="F29" s="273">
        <v>114.605</v>
      </c>
      <c r="G29" s="273">
        <v>159.589</v>
      </c>
      <c r="H29" s="273">
        <v>133.60900000000001</v>
      </c>
      <c r="I29" s="273">
        <v>130.30099999999999</v>
      </c>
      <c r="J29" s="273">
        <v>137.02099999999999</v>
      </c>
      <c r="K29" s="273">
        <v>118.93600000000001</v>
      </c>
      <c r="L29" s="273">
        <v>150.44900000000001</v>
      </c>
      <c r="M29" s="273">
        <v>118.01900000000001</v>
      </c>
      <c r="N29" s="273">
        <v>131.691</v>
      </c>
      <c r="O29" s="273">
        <v>139.01</v>
      </c>
      <c r="P29" s="217">
        <v>0.01</v>
      </c>
      <c r="Q29" s="217">
        <v>0.42</v>
      </c>
    </row>
    <row r="30" spans="1:17" ht="15.75" thickBot="1" x14ac:dyDescent="0.3">
      <c r="B30" s="247" t="s">
        <v>62</v>
      </c>
      <c r="C30" s="274">
        <v>154.82400000000001</v>
      </c>
      <c r="D30" s="274">
        <v>140.47</v>
      </c>
      <c r="E30" s="274">
        <v>127.72799999999999</v>
      </c>
      <c r="F30" s="274">
        <v>116.80500000000001</v>
      </c>
      <c r="G30" s="274">
        <v>159.24799999999999</v>
      </c>
      <c r="H30" s="274">
        <v>133.48500000000001</v>
      </c>
      <c r="I30" s="274">
        <v>129.19999999999999</v>
      </c>
      <c r="J30" s="274">
        <v>136.52199999999999</v>
      </c>
      <c r="K30" s="274">
        <v>119.015</v>
      </c>
      <c r="L30" s="274">
        <v>146.047</v>
      </c>
      <c r="M30" s="274">
        <v>118.256</v>
      </c>
      <c r="N30" s="274">
        <v>129.571</v>
      </c>
      <c r="O30" s="274">
        <v>139.22</v>
      </c>
      <c r="P30" s="272">
        <v>0.01</v>
      </c>
      <c r="Q30" s="272">
        <v>0.42</v>
      </c>
    </row>
    <row r="31" spans="1:17" x14ac:dyDescent="0.25">
      <c r="A31" s="101"/>
      <c r="B31" s="250" t="s">
        <v>234</v>
      </c>
      <c r="C31" s="251">
        <v>153.57400000000001</v>
      </c>
      <c r="D31" s="251">
        <v>131.619</v>
      </c>
      <c r="E31" s="251">
        <v>134.00399999999999</v>
      </c>
      <c r="F31" s="251">
        <v>116.80500000000001</v>
      </c>
      <c r="G31" s="251">
        <v>162.018</v>
      </c>
      <c r="H31" s="251">
        <v>134.15600000000001</v>
      </c>
      <c r="I31" s="251">
        <v>129.83000000000001</v>
      </c>
      <c r="J31" s="251">
        <v>135.185</v>
      </c>
      <c r="K31" s="251">
        <v>121.755</v>
      </c>
      <c r="L31" s="251">
        <v>144.56200000000001</v>
      </c>
      <c r="M31" s="251">
        <v>118.952</v>
      </c>
      <c r="N31" s="251">
        <v>144.46299999999999</v>
      </c>
      <c r="O31" s="251">
        <v>142.583</v>
      </c>
      <c r="P31" s="252">
        <v>0.01</v>
      </c>
      <c r="Q31" s="252">
        <v>0.42</v>
      </c>
    </row>
    <row r="32" spans="1:17" x14ac:dyDescent="0.25">
      <c r="B32" s="18" t="s">
        <v>235</v>
      </c>
      <c r="C32" s="216">
        <v>151.785</v>
      </c>
      <c r="D32" s="216">
        <v>128.25700000000001</v>
      </c>
      <c r="E32" s="216">
        <v>143.292</v>
      </c>
      <c r="F32" s="216">
        <v>116.80500000000001</v>
      </c>
      <c r="G32" s="216">
        <v>162.85300000000001</v>
      </c>
      <c r="H32" s="216">
        <v>134.05000000000001</v>
      </c>
      <c r="I32" s="216">
        <v>130.13499999999999</v>
      </c>
      <c r="J32" s="216">
        <v>135.16499999999999</v>
      </c>
      <c r="K32" s="216">
        <v>123.29</v>
      </c>
      <c r="L32" s="216">
        <v>142.262</v>
      </c>
      <c r="M32" s="216">
        <v>119.747</v>
      </c>
      <c r="N32" s="216">
        <v>139.62200000000001</v>
      </c>
      <c r="O32" s="216">
        <v>143.52799999999999</v>
      </c>
      <c r="P32" s="217">
        <v>0.01</v>
      </c>
      <c r="Q32" s="217">
        <v>0.42</v>
      </c>
    </row>
    <row r="33" spans="1:17" x14ac:dyDescent="0.25">
      <c r="B33" s="18" t="s">
        <v>236</v>
      </c>
      <c r="C33" s="216">
        <v>146.91800000000001</v>
      </c>
      <c r="D33" s="216">
        <v>130.92599999999999</v>
      </c>
      <c r="E33" s="216">
        <v>143.49199999999999</v>
      </c>
      <c r="F33" s="216">
        <v>116.80500000000001</v>
      </c>
      <c r="G33" s="216">
        <v>159.22499999999999</v>
      </c>
      <c r="H33" s="216">
        <v>134.19499999999999</v>
      </c>
      <c r="I33" s="216">
        <v>129.81700000000001</v>
      </c>
      <c r="J33" s="216">
        <v>134.38300000000001</v>
      </c>
      <c r="K33" s="216">
        <v>123.88</v>
      </c>
      <c r="L33" s="216">
        <v>144.30600000000001</v>
      </c>
      <c r="M33" s="216">
        <v>119.967</v>
      </c>
      <c r="N33" s="216">
        <v>134.86500000000001</v>
      </c>
      <c r="O33" s="216">
        <v>144.97200000000001</v>
      </c>
      <c r="P33" s="217">
        <v>0.01</v>
      </c>
      <c r="Q33" s="217">
        <v>0.42</v>
      </c>
    </row>
    <row r="34" spans="1:17" x14ac:dyDescent="0.25">
      <c r="B34" s="18" t="s">
        <v>237</v>
      </c>
      <c r="C34" s="216">
        <v>148.58199999999999</v>
      </c>
      <c r="D34" s="216">
        <v>141.322</v>
      </c>
      <c r="E34" s="216">
        <v>143.441</v>
      </c>
      <c r="F34" s="216">
        <v>116.512</v>
      </c>
      <c r="G34" s="216">
        <v>157.917</v>
      </c>
      <c r="H34" s="216">
        <v>133.99700000000001</v>
      </c>
      <c r="I34" s="216">
        <v>129.71799999999999</v>
      </c>
      <c r="J34" s="216">
        <v>133.113</v>
      </c>
      <c r="K34" s="216">
        <v>124.03700000000001</v>
      </c>
      <c r="L34" s="216">
        <v>140.51</v>
      </c>
      <c r="M34" s="216">
        <v>120.038</v>
      </c>
      <c r="N34" s="216">
        <v>132.99299999999999</v>
      </c>
      <c r="O34" s="216">
        <v>144.34899999999999</v>
      </c>
      <c r="P34" s="217">
        <v>0.01</v>
      </c>
      <c r="Q34" s="217">
        <v>0.42</v>
      </c>
    </row>
    <row r="35" spans="1:17" x14ac:dyDescent="0.25">
      <c r="B35" s="18" t="s">
        <v>238</v>
      </c>
      <c r="C35" s="216">
        <v>145.53</v>
      </c>
      <c r="D35" s="216">
        <v>143.874</v>
      </c>
      <c r="E35" s="216">
        <v>144.34899999999999</v>
      </c>
      <c r="F35" s="216">
        <v>117.363</v>
      </c>
      <c r="G35" s="216">
        <v>156.416</v>
      </c>
      <c r="H35" s="216">
        <v>135.21899999999999</v>
      </c>
      <c r="I35" s="216">
        <v>129.70599999999999</v>
      </c>
      <c r="J35" s="216">
        <v>131.85400000000001</v>
      </c>
      <c r="K35" s="216">
        <v>124.182</v>
      </c>
      <c r="L35" s="216">
        <v>138.91800000000001</v>
      </c>
      <c r="M35" s="216">
        <v>119.742</v>
      </c>
      <c r="N35" s="216">
        <v>125.312</v>
      </c>
      <c r="O35" s="216">
        <v>145.797</v>
      </c>
      <c r="P35" s="217">
        <v>0.01</v>
      </c>
      <c r="Q35" s="217">
        <v>0.42</v>
      </c>
    </row>
    <row r="36" spans="1:17" x14ac:dyDescent="0.25">
      <c r="B36" s="18" t="s">
        <v>239</v>
      </c>
      <c r="C36" s="216">
        <v>143.26900000000001</v>
      </c>
      <c r="D36" s="216">
        <v>141.429</v>
      </c>
      <c r="E36" s="216">
        <v>144.501</v>
      </c>
      <c r="F36" s="216">
        <v>118.587</v>
      </c>
      <c r="G36" s="216">
        <v>156.136</v>
      </c>
      <c r="H36" s="216">
        <v>135.17699999999999</v>
      </c>
      <c r="I36" s="216">
        <v>129.17099999999999</v>
      </c>
      <c r="J36" s="216">
        <v>131.38999999999999</v>
      </c>
      <c r="K36" s="216">
        <v>124.40600000000001</v>
      </c>
      <c r="L36" s="216">
        <v>136.77500000000001</v>
      </c>
      <c r="M36" s="216">
        <v>119.52500000000001</v>
      </c>
      <c r="N36" s="216">
        <v>128.54400000000001</v>
      </c>
      <c r="O36" s="216">
        <v>145.97399999999999</v>
      </c>
      <c r="P36" s="217">
        <v>0.01</v>
      </c>
      <c r="Q36" s="217">
        <v>0.42</v>
      </c>
    </row>
    <row r="37" spans="1:17" x14ac:dyDescent="0.25">
      <c r="B37" s="18" t="s">
        <v>240</v>
      </c>
      <c r="C37" s="168">
        <v>143.26900000000001</v>
      </c>
      <c r="D37" s="168">
        <v>141.429</v>
      </c>
      <c r="E37" s="168">
        <v>144.501</v>
      </c>
      <c r="F37" s="168">
        <v>118.587</v>
      </c>
      <c r="G37" s="168">
        <v>156.136</v>
      </c>
      <c r="H37" s="168">
        <v>135.17699999999999</v>
      </c>
      <c r="I37" s="168">
        <v>129.17099999999999</v>
      </c>
      <c r="J37" s="168">
        <v>131.38999999999999</v>
      </c>
      <c r="K37" s="168">
        <v>124.40600000000001</v>
      </c>
      <c r="L37" s="168">
        <v>136.77500000000001</v>
      </c>
      <c r="M37" s="168">
        <v>119.52500000000001</v>
      </c>
      <c r="N37" s="168">
        <v>128.54400000000001</v>
      </c>
      <c r="O37" s="168">
        <v>145.97399999999999</v>
      </c>
      <c r="P37" s="18">
        <v>0.01</v>
      </c>
      <c r="Q37" s="18">
        <v>0.42</v>
      </c>
    </row>
    <row r="38" spans="1:17" x14ac:dyDescent="0.25">
      <c r="B38" s="18" t="s">
        <v>241</v>
      </c>
      <c r="C38" s="168">
        <v>143.26900000000001</v>
      </c>
      <c r="D38" s="168">
        <v>141.429</v>
      </c>
      <c r="E38" s="168">
        <v>144.501</v>
      </c>
      <c r="F38" s="168">
        <v>118.587</v>
      </c>
      <c r="G38" s="168">
        <v>156.136</v>
      </c>
      <c r="H38" s="168">
        <v>135.17699999999999</v>
      </c>
      <c r="I38" s="168">
        <v>129.17099999999999</v>
      </c>
      <c r="J38" s="168">
        <v>131.38999999999999</v>
      </c>
      <c r="K38" s="168">
        <v>124.40600000000001</v>
      </c>
      <c r="L38" s="168">
        <v>136.77500000000001</v>
      </c>
      <c r="M38" s="168">
        <v>119.52500000000001</v>
      </c>
      <c r="N38" s="168">
        <v>128.54400000000001</v>
      </c>
      <c r="O38" s="168">
        <v>145.97399999999999</v>
      </c>
      <c r="P38" s="18">
        <v>0.01</v>
      </c>
      <c r="Q38" s="18">
        <v>0.42</v>
      </c>
    </row>
    <row r="39" spans="1:17" x14ac:dyDescent="0.25">
      <c r="B39" s="18" t="s">
        <v>242</v>
      </c>
      <c r="C39" s="168">
        <v>143.26900000000001</v>
      </c>
      <c r="D39" s="168">
        <v>141.429</v>
      </c>
      <c r="E39" s="168">
        <v>144.501</v>
      </c>
      <c r="F39" s="168">
        <v>118.587</v>
      </c>
      <c r="G39" s="168">
        <v>156.136</v>
      </c>
      <c r="H39" s="168">
        <v>135.17699999999999</v>
      </c>
      <c r="I39" s="168">
        <v>129.17099999999999</v>
      </c>
      <c r="J39" s="168">
        <v>131.38999999999999</v>
      </c>
      <c r="K39" s="168">
        <v>124.40600000000001</v>
      </c>
      <c r="L39" s="168">
        <v>136.77500000000001</v>
      </c>
      <c r="M39" s="168">
        <v>119.52500000000001</v>
      </c>
      <c r="N39" s="168">
        <v>128.54400000000001</v>
      </c>
      <c r="O39" s="168">
        <v>145.97399999999999</v>
      </c>
      <c r="P39" s="18">
        <v>0.01</v>
      </c>
      <c r="Q39" s="18">
        <v>0.42</v>
      </c>
    </row>
    <row r="40" spans="1:17" x14ac:dyDescent="0.25">
      <c r="B40" s="18" t="s">
        <v>243</v>
      </c>
      <c r="C40" s="168">
        <v>143.26900000000001</v>
      </c>
      <c r="D40" s="168">
        <v>141.429</v>
      </c>
      <c r="E40" s="168">
        <v>144.501</v>
      </c>
      <c r="F40" s="168">
        <v>118.587</v>
      </c>
      <c r="G40" s="168">
        <v>156.136</v>
      </c>
      <c r="H40" s="168">
        <v>135.17699999999999</v>
      </c>
      <c r="I40" s="168">
        <v>129.17099999999999</v>
      </c>
      <c r="J40" s="168">
        <v>131.38999999999999</v>
      </c>
      <c r="K40" s="168">
        <v>124.40600000000001</v>
      </c>
      <c r="L40" s="168">
        <v>136.77500000000001</v>
      </c>
      <c r="M40" s="168">
        <v>119.52500000000001</v>
      </c>
      <c r="N40" s="168">
        <v>128.54400000000001</v>
      </c>
      <c r="O40" s="168">
        <v>145.97399999999999</v>
      </c>
      <c r="P40" s="18">
        <v>0.01</v>
      </c>
      <c r="Q40" s="18">
        <v>0.42</v>
      </c>
    </row>
    <row r="41" spans="1:17" x14ac:dyDescent="0.25">
      <c r="B41" s="18" t="s">
        <v>244</v>
      </c>
      <c r="C41" s="168">
        <v>143.26900000000001</v>
      </c>
      <c r="D41" s="168">
        <v>141.429</v>
      </c>
      <c r="E41" s="168">
        <v>144.501</v>
      </c>
      <c r="F41" s="168">
        <v>118.587</v>
      </c>
      <c r="G41" s="168">
        <v>156.136</v>
      </c>
      <c r="H41" s="168">
        <v>135.17699999999999</v>
      </c>
      <c r="I41" s="168">
        <v>129.17099999999999</v>
      </c>
      <c r="J41" s="168">
        <v>131.38999999999999</v>
      </c>
      <c r="K41" s="168">
        <v>124.40600000000001</v>
      </c>
      <c r="L41" s="168">
        <v>136.77500000000001</v>
      </c>
      <c r="M41" s="168">
        <v>119.52500000000001</v>
      </c>
      <c r="N41" s="168">
        <v>128.54400000000001</v>
      </c>
      <c r="O41" s="168">
        <v>145.97399999999999</v>
      </c>
      <c r="P41" s="18">
        <v>0.01</v>
      </c>
      <c r="Q41" s="18">
        <v>0.42</v>
      </c>
    </row>
    <row r="42" spans="1:17" ht="15.75" thickBot="1" x14ac:dyDescent="0.3">
      <c r="B42" s="247" t="s">
        <v>245</v>
      </c>
      <c r="C42" s="253">
        <v>143.26900000000001</v>
      </c>
      <c r="D42" s="253">
        <v>141.429</v>
      </c>
      <c r="E42" s="253">
        <v>144.501</v>
      </c>
      <c r="F42" s="253">
        <v>118.587</v>
      </c>
      <c r="G42" s="253">
        <v>156.136</v>
      </c>
      <c r="H42" s="253">
        <v>135.17699999999999</v>
      </c>
      <c r="I42" s="253">
        <v>129.17099999999999</v>
      </c>
      <c r="J42" s="253">
        <v>131.38999999999999</v>
      </c>
      <c r="K42" s="253">
        <v>124.40600000000001</v>
      </c>
      <c r="L42" s="253">
        <v>136.77500000000001</v>
      </c>
      <c r="M42" s="253">
        <v>119.52500000000001</v>
      </c>
      <c r="N42" s="253">
        <v>128.54400000000001</v>
      </c>
      <c r="O42" s="253">
        <v>145.97399999999999</v>
      </c>
      <c r="P42" s="247">
        <v>0.01</v>
      </c>
      <c r="Q42" s="247">
        <v>0.42</v>
      </c>
    </row>
    <row r="43" spans="1:17" x14ac:dyDescent="0.25">
      <c r="A43" s="255"/>
      <c r="B43" s="250" t="s">
        <v>246</v>
      </c>
      <c r="C43" s="254">
        <v>143.26900000000001</v>
      </c>
      <c r="D43" s="254">
        <v>141.429</v>
      </c>
      <c r="E43" s="254">
        <v>144.501</v>
      </c>
      <c r="F43" s="254">
        <v>118.587</v>
      </c>
      <c r="G43" s="254">
        <v>156.136</v>
      </c>
      <c r="H43" s="254">
        <v>135.17699999999999</v>
      </c>
      <c r="I43" s="254">
        <v>129.17099999999999</v>
      </c>
      <c r="J43" s="254">
        <v>131.38999999999999</v>
      </c>
      <c r="K43" s="254">
        <v>124.40600000000001</v>
      </c>
      <c r="L43" s="254">
        <v>136.77500000000001</v>
      </c>
      <c r="M43" s="254">
        <v>119.52500000000001</v>
      </c>
      <c r="N43" s="254">
        <v>128.54400000000001</v>
      </c>
      <c r="O43" s="254">
        <v>145.97399999999999</v>
      </c>
      <c r="P43" s="250">
        <v>0.01</v>
      </c>
      <c r="Q43" s="250">
        <v>0.42</v>
      </c>
    </row>
    <row r="44" spans="1:17" x14ac:dyDescent="0.25">
      <c r="B44" s="18" t="s">
        <v>247</v>
      </c>
      <c r="C44" s="168">
        <v>143.26900000000001</v>
      </c>
      <c r="D44" s="168">
        <v>141.429</v>
      </c>
      <c r="E44" s="168">
        <v>144.501</v>
      </c>
      <c r="F44" s="168">
        <v>118.587</v>
      </c>
      <c r="G44" s="168">
        <v>156.136</v>
      </c>
      <c r="H44" s="168">
        <v>135.17699999999999</v>
      </c>
      <c r="I44" s="168">
        <v>129.17099999999999</v>
      </c>
      <c r="J44" s="168">
        <v>131.38999999999999</v>
      </c>
      <c r="K44" s="168">
        <v>124.40600000000001</v>
      </c>
      <c r="L44" s="168">
        <v>136.77500000000001</v>
      </c>
      <c r="M44" s="168">
        <v>119.52500000000001</v>
      </c>
      <c r="N44" s="168">
        <v>128.54400000000001</v>
      </c>
      <c r="O44" s="168">
        <v>145.97399999999999</v>
      </c>
      <c r="P44" s="18">
        <v>0.01</v>
      </c>
      <c r="Q44" s="18">
        <v>0.42</v>
      </c>
    </row>
    <row r="45" spans="1:17" x14ac:dyDescent="0.25">
      <c r="B45" s="18" t="s">
        <v>248</v>
      </c>
      <c r="C45" s="168">
        <v>143.26900000000001</v>
      </c>
      <c r="D45" s="168">
        <v>141.429</v>
      </c>
      <c r="E45" s="168">
        <v>144.501</v>
      </c>
      <c r="F45" s="168">
        <v>118.587</v>
      </c>
      <c r="G45" s="168">
        <v>156.136</v>
      </c>
      <c r="H45" s="168">
        <v>135.17699999999999</v>
      </c>
      <c r="I45" s="168">
        <v>129.17099999999999</v>
      </c>
      <c r="J45" s="168">
        <v>131.38999999999999</v>
      </c>
      <c r="K45" s="168">
        <v>124.40600000000001</v>
      </c>
      <c r="L45" s="168">
        <v>136.77500000000001</v>
      </c>
      <c r="M45" s="168">
        <v>119.52500000000001</v>
      </c>
      <c r="N45" s="168">
        <v>128.54400000000001</v>
      </c>
      <c r="O45" s="168">
        <v>145.97399999999999</v>
      </c>
      <c r="P45" s="18">
        <v>0.01</v>
      </c>
      <c r="Q45" s="18">
        <v>0.42</v>
      </c>
    </row>
    <row r="46" spans="1:17" x14ac:dyDescent="0.25">
      <c r="B46" s="18" t="s">
        <v>249</v>
      </c>
      <c r="C46" s="168">
        <v>143.26900000000001</v>
      </c>
      <c r="D46" s="168">
        <v>141.429</v>
      </c>
      <c r="E46" s="168">
        <v>144.501</v>
      </c>
      <c r="F46" s="168">
        <v>118.587</v>
      </c>
      <c r="G46" s="168">
        <v>156.136</v>
      </c>
      <c r="H46" s="168">
        <v>135.17699999999999</v>
      </c>
      <c r="I46" s="168">
        <v>129.17099999999999</v>
      </c>
      <c r="J46" s="168">
        <v>131.38999999999999</v>
      </c>
      <c r="K46" s="168">
        <v>124.40600000000001</v>
      </c>
      <c r="L46" s="168">
        <v>136.77500000000001</v>
      </c>
      <c r="M46" s="168">
        <v>119.52500000000001</v>
      </c>
      <c r="N46" s="168">
        <v>128.54400000000001</v>
      </c>
      <c r="O46" s="168">
        <v>145.97399999999999</v>
      </c>
      <c r="P46" s="18">
        <v>0.01</v>
      </c>
      <c r="Q46" s="18">
        <v>0.42</v>
      </c>
    </row>
    <row r="47" spans="1:17" x14ac:dyDescent="0.25">
      <c r="B47" s="18" t="s">
        <v>250</v>
      </c>
      <c r="C47" s="168">
        <v>143.26900000000001</v>
      </c>
      <c r="D47" s="168">
        <v>141.429</v>
      </c>
      <c r="E47" s="168">
        <v>144.501</v>
      </c>
      <c r="F47" s="168">
        <v>118.587</v>
      </c>
      <c r="G47" s="168">
        <v>156.136</v>
      </c>
      <c r="H47" s="168">
        <v>135.17699999999999</v>
      </c>
      <c r="I47" s="168">
        <v>129.17099999999999</v>
      </c>
      <c r="J47" s="168">
        <v>131.38999999999999</v>
      </c>
      <c r="K47" s="168">
        <v>124.40600000000001</v>
      </c>
      <c r="L47" s="168">
        <v>136.77500000000001</v>
      </c>
      <c r="M47" s="168">
        <v>119.52500000000001</v>
      </c>
      <c r="N47" s="168">
        <v>128.54400000000001</v>
      </c>
      <c r="O47" s="168">
        <v>145.97399999999999</v>
      </c>
      <c r="P47" s="18">
        <v>0.01</v>
      </c>
      <c r="Q47" s="18">
        <v>0.42</v>
      </c>
    </row>
    <row r="48" spans="1:17" x14ac:dyDescent="0.25">
      <c r="B48" s="18" t="s">
        <v>251</v>
      </c>
      <c r="C48" s="168">
        <v>143.26900000000001</v>
      </c>
      <c r="D48" s="168">
        <v>141.429</v>
      </c>
      <c r="E48" s="168">
        <v>144.501</v>
      </c>
      <c r="F48" s="168">
        <v>118.587</v>
      </c>
      <c r="G48" s="168">
        <v>156.136</v>
      </c>
      <c r="H48" s="168">
        <v>135.17699999999999</v>
      </c>
      <c r="I48" s="168">
        <v>129.17099999999999</v>
      </c>
      <c r="J48" s="168">
        <v>131.38999999999999</v>
      </c>
      <c r="K48" s="168">
        <v>124.40600000000001</v>
      </c>
      <c r="L48" s="168">
        <v>136.77500000000001</v>
      </c>
      <c r="M48" s="168">
        <v>119.52500000000001</v>
      </c>
      <c r="N48" s="168">
        <v>128.54400000000001</v>
      </c>
      <c r="O48" s="168">
        <v>145.97399999999999</v>
      </c>
      <c r="P48" s="18">
        <v>0.01</v>
      </c>
      <c r="Q48" s="18">
        <v>0.42</v>
      </c>
    </row>
    <row r="49" spans="2:17" x14ac:dyDescent="0.25">
      <c r="B49" s="18" t="s">
        <v>252</v>
      </c>
      <c r="C49" s="168">
        <v>143.26900000000001</v>
      </c>
      <c r="D49" s="168">
        <v>141.429</v>
      </c>
      <c r="E49" s="168">
        <v>144.501</v>
      </c>
      <c r="F49" s="168">
        <v>118.587</v>
      </c>
      <c r="G49" s="168">
        <v>156.136</v>
      </c>
      <c r="H49" s="168">
        <v>135.17699999999999</v>
      </c>
      <c r="I49" s="168">
        <v>129.17099999999999</v>
      </c>
      <c r="J49" s="168">
        <v>131.38999999999999</v>
      </c>
      <c r="K49" s="168">
        <v>124.40600000000001</v>
      </c>
      <c r="L49" s="168">
        <v>136.77500000000001</v>
      </c>
      <c r="M49" s="168">
        <v>119.52500000000001</v>
      </c>
      <c r="N49" s="168">
        <v>128.54400000000001</v>
      </c>
      <c r="O49" s="168">
        <v>145.97399999999999</v>
      </c>
      <c r="P49" s="18">
        <v>0.01</v>
      </c>
      <c r="Q49" s="18">
        <v>0.42</v>
      </c>
    </row>
    <row r="50" spans="2:17" x14ac:dyDescent="0.25">
      <c r="B50" s="18" t="s">
        <v>253</v>
      </c>
      <c r="C50" s="168">
        <v>143.26900000000001</v>
      </c>
      <c r="D50" s="168">
        <v>141.429</v>
      </c>
      <c r="E50" s="168">
        <v>144.501</v>
      </c>
      <c r="F50" s="168">
        <v>118.587</v>
      </c>
      <c r="G50" s="168">
        <v>156.136</v>
      </c>
      <c r="H50" s="168">
        <v>135.17699999999999</v>
      </c>
      <c r="I50" s="168">
        <v>129.17099999999999</v>
      </c>
      <c r="J50" s="168">
        <v>131.38999999999999</v>
      </c>
      <c r="K50" s="168">
        <v>124.40600000000001</v>
      </c>
      <c r="L50" s="168">
        <v>136.77500000000001</v>
      </c>
      <c r="M50" s="168">
        <v>119.52500000000001</v>
      </c>
      <c r="N50" s="168">
        <v>128.54400000000001</v>
      </c>
      <c r="O50" s="168">
        <v>145.97399999999999</v>
      </c>
      <c r="P50" s="18">
        <v>0.01</v>
      </c>
      <c r="Q50" s="18">
        <v>0.42</v>
      </c>
    </row>
    <row r="51" spans="2:17" x14ac:dyDescent="0.25">
      <c r="B51" s="18" t="s">
        <v>254</v>
      </c>
      <c r="C51" s="168">
        <v>143.26900000000001</v>
      </c>
      <c r="D51" s="168">
        <v>141.429</v>
      </c>
      <c r="E51" s="168">
        <v>144.501</v>
      </c>
      <c r="F51" s="168">
        <v>118.587</v>
      </c>
      <c r="G51" s="168">
        <v>156.136</v>
      </c>
      <c r="H51" s="168">
        <v>135.17699999999999</v>
      </c>
      <c r="I51" s="168">
        <v>129.17099999999999</v>
      </c>
      <c r="J51" s="168">
        <v>131.38999999999999</v>
      </c>
      <c r="K51" s="168">
        <v>124.40600000000001</v>
      </c>
      <c r="L51" s="168">
        <v>136.77500000000001</v>
      </c>
      <c r="M51" s="168">
        <v>119.52500000000001</v>
      </c>
      <c r="N51" s="168">
        <v>128.54400000000001</v>
      </c>
      <c r="O51" s="168">
        <v>145.97399999999999</v>
      </c>
      <c r="P51" s="18">
        <v>0.01</v>
      </c>
      <c r="Q51" s="18">
        <v>0.42</v>
      </c>
    </row>
    <row r="52" spans="2:17" x14ac:dyDescent="0.25">
      <c r="B52" s="18" t="s">
        <v>255</v>
      </c>
      <c r="C52" s="168">
        <v>143.26900000000001</v>
      </c>
      <c r="D52" s="168">
        <v>141.429</v>
      </c>
      <c r="E52" s="168">
        <v>144.501</v>
      </c>
      <c r="F52" s="168">
        <v>118.587</v>
      </c>
      <c r="G52" s="168">
        <v>156.136</v>
      </c>
      <c r="H52" s="168">
        <v>135.17699999999999</v>
      </c>
      <c r="I52" s="168">
        <v>129.17099999999999</v>
      </c>
      <c r="J52" s="168">
        <v>131.38999999999999</v>
      </c>
      <c r="K52" s="168">
        <v>124.40600000000001</v>
      </c>
      <c r="L52" s="168">
        <v>136.77500000000001</v>
      </c>
      <c r="M52" s="168">
        <v>119.52500000000001</v>
      </c>
      <c r="N52" s="168">
        <v>128.54400000000001</v>
      </c>
      <c r="O52" s="168">
        <v>145.97399999999999</v>
      </c>
      <c r="P52" s="18">
        <v>0.01</v>
      </c>
      <c r="Q52" s="18">
        <v>0.42</v>
      </c>
    </row>
    <row r="53" spans="2:17" x14ac:dyDescent="0.25">
      <c r="B53" s="18" t="s">
        <v>256</v>
      </c>
      <c r="C53" s="168">
        <v>143.26900000000001</v>
      </c>
      <c r="D53" s="168">
        <v>141.429</v>
      </c>
      <c r="E53" s="168">
        <v>144.501</v>
      </c>
      <c r="F53" s="168">
        <v>118.587</v>
      </c>
      <c r="G53" s="168">
        <v>156.136</v>
      </c>
      <c r="H53" s="168">
        <v>135.17699999999999</v>
      </c>
      <c r="I53" s="168">
        <v>129.17099999999999</v>
      </c>
      <c r="J53" s="168">
        <v>131.38999999999999</v>
      </c>
      <c r="K53" s="168">
        <v>124.40600000000001</v>
      </c>
      <c r="L53" s="168">
        <v>136.77500000000001</v>
      </c>
      <c r="M53" s="168">
        <v>119.52500000000001</v>
      </c>
      <c r="N53" s="168">
        <v>128.54400000000001</v>
      </c>
      <c r="O53" s="168">
        <v>145.97399999999999</v>
      </c>
      <c r="P53" s="18">
        <v>0.01</v>
      </c>
      <c r="Q53" s="18">
        <v>0.42</v>
      </c>
    </row>
    <row r="54" spans="2:17" x14ac:dyDescent="0.25">
      <c r="B54" s="18" t="s">
        <v>257</v>
      </c>
      <c r="C54" s="168">
        <v>143.26900000000001</v>
      </c>
      <c r="D54" s="168">
        <v>141.429</v>
      </c>
      <c r="E54" s="168">
        <v>144.501</v>
      </c>
      <c r="F54" s="168">
        <v>118.587</v>
      </c>
      <c r="G54" s="168">
        <v>156.136</v>
      </c>
      <c r="H54" s="168">
        <v>135.17699999999999</v>
      </c>
      <c r="I54" s="168">
        <v>129.17099999999999</v>
      </c>
      <c r="J54" s="168">
        <v>131.38999999999999</v>
      </c>
      <c r="K54" s="168">
        <v>124.40600000000001</v>
      </c>
      <c r="L54" s="168">
        <v>136.77500000000001</v>
      </c>
      <c r="M54" s="168">
        <v>119.52500000000001</v>
      </c>
      <c r="N54" s="168">
        <v>128.54400000000001</v>
      </c>
      <c r="O54" s="168">
        <v>145.97399999999999</v>
      </c>
      <c r="P54" s="18">
        <v>0.01</v>
      </c>
      <c r="Q54" s="18">
        <v>0.42</v>
      </c>
    </row>
    <row r="56" spans="2:17" ht="18.75" x14ac:dyDescent="0.3">
      <c r="B56" s="182" t="s">
        <v>149</v>
      </c>
      <c r="C56" s="182"/>
      <c r="D56" s="182"/>
      <c r="E56" s="182"/>
      <c r="F56" s="182"/>
      <c r="G56" s="182"/>
      <c r="H56" s="182"/>
      <c r="I56" s="183"/>
      <c r="J56" s="183"/>
    </row>
    <row r="63" spans="2:17" x14ac:dyDescent="0.25">
      <c r="B63" s="148"/>
    </row>
    <row r="64" spans="2:17" x14ac:dyDescent="0.25">
      <c r="B64" s="148"/>
    </row>
    <row r="65" spans="2:2" x14ac:dyDescent="0.25">
      <c r="B65" s="148"/>
    </row>
  </sheetData>
  <sheetProtection formatCells="0" formatColumns="0" formatRows="0"/>
  <pageMargins left="0.7" right="0.7" top="0.75" bottom="0.75" header="0.3" footer="0.3"/>
  <pageSetup paperSize="8" scale="6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341F2-7504-47FE-910B-AAFC2BFA068C}">
  <dimension ref="A3:R52"/>
  <sheetViews>
    <sheetView topLeftCell="A16" workbookViewId="0">
      <selection activeCell="B53" sqref="B53"/>
    </sheetView>
  </sheetViews>
  <sheetFormatPr baseColWidth="10" defaultRowHeight="15" x14ac:dyDescent="0.25"/>
  <sheetData>
    <row r="3" spans="1:18" ht="18" x14ac:dyDescent="0.25">
      <c r="A3" s="85"/>
      <c r="D3" s="85" t="s">
        <v>139</v>
      </c>
    </row>
    <row r="5" spans="1:18" ht="20.25" x14ac:dyDescent="0.3">
      <c r="B5" s="351" t="s">
        <v>190</v>
      </c>
      <c r="C5" s="351"/>
      <c r="D5" s="351"/>
      <c r="E5" s="351"/>
      <c r="F5" s="351"/>
      <c r="G5" s="351"/>
      <c r="H5" s="351"/>
      <c r="I5" s="351"/>
      <c r="J5" s="351"/>
      <c r="K5" s="351"/>
      <c r="L5" s="351"/>
      <c r="M5" s="351"/>
      <c r="N5" s="351"/>
      <c r="O5" s="351"/>
      <c r="P5" s="351"/>
      <c r="Q5" s="351"/>
      <c r="R5" s="351"/>
    </row>
    <row r="8" spans="1:18" ht="18" x14ac:dyDescent="0.25">
      <c r="B8" s="85" t="s">
        <v>140</v>
      </c>
    </row>
    <row r="11" spans="1:18" x14ac:dyDescent="0.25">
      <c r="B11" t="s">
        <v>141</v>
      </c>
    </row>
    <row r="13" spans="1:18" x14ac:dyDescent="0.25">
      <c r="B13" t="s">
        <v>189</v>
      </c>
    </row>
    <row r="15" spans="1:18" x14ac:dyDescent="0.25">
      <c r="B15" t="s">
        <v>192</v>
      </c>
    </row>
    <row r="17" spans="2:2" x14ac:dyDescent="0.25">
      <c r="B17" t="s">
        <v>155</v>
      </c>
    </row>
    <row r="19" spans="2:2" x14ac:dyDescent="0.25">
      <c r="B19" t="s">
        <v>160</v>
      </c>
    </row>
    <row r="22" spans="2:2" ht="18" x14ac:dyDescent="0.25">
      <c r="B22" s="85" t="s">
        <v>142</v>
      </c>
    </row>
    <row r="24" spans="2:2" x14ac:dyDescent="0.25">
      <c r="B24" t="s">
        <v>154</v>
      </c>
    </row>
    <row r="26" spans="2:2" x14ac:dyDescent="0.25">
      <c r="B26" t="s">
        <v>143</v>
      </c>
    </row>
    <row r="28" spans="2:2" x14ac:dyDescent="0.25">
      <c r="B28" t="s">
        <v>144</v>
      </c>
    </row>
    <row r="32" spans="2:2" ht="18" x14ac:dyDescent="0.25">
      <c r="B32" s="85" t="s">
        <v>194</v>
      </c>
    </row>
    <row r="34" spans="2:2" x14ac:dyDescent="0.25">
      <c r="B34" t="s">
        <v>156</v>
      </c>
    </row>
    <row r="37" spans="2:2" ht="18" x14ac:dyDescent="0.25">
      <c r="B37" s="85" t="s">
        <v>153</v>
      </c>
    </row>
    <row r="39" spans="2:2" x14ac:dyDescent="0.25">
      <c r="B39" t="s">
        <v>145</v>
      </c>
    </row>
    <row r="41" spans="2:2" ht="18" x14ac:dyDescent="0.25">
      <c r="B41" s="85" t="s">
        <v>199</v>
      </c>
    </row>
    <row r="43" spans="2:2" x14ac:dyDescent="0.25">
      <c r="B43" t="s">
        <v>200</v>
      </c>
    </row>
    <row r="45" spans="2:2" x14ac:dyDescent="0.25">
      <c r="B45" t="s">
        <v>202</v>
      </c>
    </row>
    <row r="47" spans="2:2" x14ac:dyDescent="0.25">
      <c r="B47" t="s">
        <v>201</v>
      </c>
    </row>
    <row r="49" spans="2:2" x14ac:dyDescent="0.25">
      <c r="B49" t="s">
        <v>203</v>
      </c>
    </row>
    <row r="52" spans="2:2" ht="18" x14ac:dyDescent="0.25">
      <c r="B52" s="85" t="s">
        <v>290</v>
      </c>
    </row>
  </sheetData>
  <sheetProtection algorithmName="SHA-512" hashValue="Bw4BZqosW8bfLwm4IbTZOsC2H3PJS95zcUxOXzVLw1hX6nXNX42bXfVPLPhZ9MFK9J5rAIeUllSBUADMKjSRMw==" saltValue="MJnZzgrdpOVMZ/KEZm5gow==" spinCount="100000" sheet="1" objects="1" scenarios="1"/>
  <mergeCells count="1">
    <mergeCell ref="B5:R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2D179-9845-4A80-AC29-4EBB00C5B0D3}">
  <dimension ref="B4:K26"/>
  <sheetViews>
    <sheetView tabSelected="1" topLeftCell="A9" workbookViewId="0">
      <selection activeCell="H27" sqref="H27"/>
    </sheetView>
  </sheetViews>
  <sheetFormatPr baseColWidth="10" defaultRowHeight="15" x14ac:dyDescent="0.25"/>
  <cols>
    <col min="2" max="2" width="16.5703125" customWidth="1"/>
    <col min="11" max="11" width="13" customWidth="1"/>
  </cols>
  <sheetData>
    <row r="4" spans="2:11" ht="15.75" x14ac:dyDescent="0.25">
      <c r="B4" s="219" t="s">
        <v>215</v>
      </c>
    </row>
    <row r="6" spans="2:11" ht="15.75" thickBot="1" x14ac:dyDescent="0.3"/>
    <row r="7" spans="2:11" ht="48.75" customHeight="1" thickBot="1" x14ac:dyDescent="0.3">
      <c r="B7" s="220" t="s">
        <v>216</v>
      </c>
      <c r="C7" s="355" t="s">
        <v>217</v>
      </c>
      <c r="D7" s="355"/>
      <c r="E7" s="355" t="s">
        <v>218</v>
      </c>
      <c r="F7" s="355"/>
      <c r="G7" s="355"/>
      <c r="H7" s="355"/>
      <c r="I7" s="355"/>
      <c r="J7" s="355"/>
      <c r="K7" s="356"/>
    </row>
    <row r="8" spans="2:11" ht="27" customHeight="1" x14ac:dyDescent="0.25">
      <c r="B8" s="221" t="s">
        <v>219</v>
      </c>
      <c r="C8" s="364">
        <v>44682</v>
      </c>
      <c r="D8" s="365"/>
      <c r="E8" s="357"/>
      <c r="F8" s="357"/>
      <c r="G8" s="357"/>
      <c r="H8" s="357"/>
      <c r="I8" s="357"/>
      <c r="J8" s="357"/>
      <c r="K8" s="358"/>
    </row>
    <row r="9" spans="2:11" ht="37.5" customHeight="1" x14ac:dyDescent="0.25">
      <c r="B9" s="222" t="s">
        <v>220</v>
      </c>
      <c r="C9" s="362">
        <v>44805</v>
      </c>
      <c r="D9" s="363"/>
      <c r="E9" s="352" t="s">
        <v>221</v>
      </c>
      <c r="F9" s="353"/>
      <c r="G9" s="353"/>
      <c r="H9" s="353"/>
      <c r="I9" s="353"/>
      <c r="J9" s="353"/>
      <c r="K9" s="354"/>
    </row>
    <row r="10" spans="2:11" ht="70.5" customHeight="1" x14ac:dyDescent="0.25">
      <c r="B10" s="222" t="s">
        <v>222</v>
      </c>
      <c r="C10" s="362">
        <v>44835</v>
      </c>
      <c r="D10" s="363"/>
      <c r="E10" s="359" t="s">
        <v>223</v>
      </c>
      <c r="F10" s="360"/>
      <c r="G10" s="360"/>
      <c r="H10" s="360"/>
      <c r="I10" s="360"/>
      <c r="J10" s="360"/>
      <c r="K10" s="361"/>
    </row>
    <row r="11" spans="2:11" ht="78.75" customHeight="1" x14ac:dyDescent="0.25">
      <c r="B11" s="222" t="s">
        <v>224</v>
      </c>
      <c r="C11" s="362">
        <v>44866</v>
      </c>
      <c r="D11" s="363"/>
      <c r="E11" s="352" t="s">
        <v>225</v>
      </c>
      <c r="F11" s="353"/>
      <c r="G11" s="353"/>
      <c r="H11" s="353"/>
      <c r="I11" s="353"/>
      <c r="J11" s="353"/>
      <c r="K11" s="354"/>
    </row>
    <row r="12" spans="2:11" ht="78.75" customHeight="1" x14ac:dyDescent="0.25">
      <c r="B12" s="222" t="s">
        <v>226</v>
      </c>
      <c r="C12" s="362">
        <v>44896</v>
      </c>
      <c r="D12" s="363"/>
      <c r="E12" s="352" t="s">
        <v>227</v>
      </c>
      <c r="F12" s="353"/>
      <c r="G12" s="353"/>
      <c r="H12" s="353"/>
      <c r="I12" s="353"/>
      <c r="J12" s="353"/>
      <c r="K12" s="354"/>
    </row>
    <row r="13" spans="2:11" ht="20.100000000000001" customHeight="1" x14ac:dyDescent="0.25">
      <c r="B13" s="222" t="s">
        <v>228</v>
      </c>
      <c r="C13" s="362">
        <v>44927</v>
      </c>
      <c r="D13" s="363"/>
      <c r="E13" s="352" t="s">
        <v>229</v>
      </c>
      <c r="F13" s="353"/>
      <c r="G13" s="353"/>
      <c r="H13" s="353"/>
      <c r="I13" s="353"/>
      <c r="J13" s="353"/>
      <c r="K13" s="354"/>
    </row>
    <row r="14" spans="2:11" ht="20.100000000000001" customHeight="1" x14ac:dyDescent="0.25">
      <c r="B14" s="222" t="s">
        <v>230</v>
      </c>
      <c r="C14" s="362">
        <v>44958</v>
      </c>
      <c r="D14" s="363"/>
      <c r="E14" s="352" t="s">
        <v>231</v>
      </c>
      <c r="F14" s="353"/>
      <c r="G14" s="353"/>
      <c r="H14" s="353"/>
      <c r="I14" s="353"/>
      <c r="J14" s="353"/>
      <c r="K14" s="354"/>
    </row>
    <row r="15" spans="2:11" ht="56.25" customHeight="1" x14ac:dyDescent="0.25">
      <c r="B15" s="222" t="s">
        <v>291</v>
      </c>
      <c r="C15" s="362">
        <v>45017</v>
      </c>
      <c r="D15" s="363"/>
      <c r="E15" s="352" t="s">
        <v>292</v>
      </c>
      <c r="F15" s="353"/>
      <c r="G15" s="353"/>
      <c r="H15" s="353"/>
      <c r="I15" s="353"/>
      <c r="J15" s="353"/>
      <c r="K15" s="354"/>
    </row>
    <row r="16" spans="2:11" ht="20.100000000000001" customHeight="1" x14ac:dyDescent="0.25">
      <c r="B16" s="222" t="s">
        <v>293</v>
      </c>
      <c r="C16" s="362">
        <v>45047</v>
      </c>
      <c r="D16" s="363"/>
      <c r="E16" s="352" t="s">
        <v>294</v>
      </c>
      <c r="F16" s="353"/>
      <c r="G16" s="353"/>
      <c r="H16" s="353"/>
      <c r="I16" s="353"/>
      <c r="J16" s="353"/>
      <c r="K16" s="354"/>
    </row>
    <row r="17" spans="2:11" ht="20.100000000000001" customHeight="1" x14ac:dyDescent="0.25">
      <c r="B17" s="222" t="s">
        <v>295</v>
      </c>
      <c r="C17" s="362">
        <v>45078</v>
      </c>
      <c r="D17" s="363"/>
      <c r="E17" s="352" t="s">
        <v>304</v>
      </c>
      <c r="F17" s="353"/>
      <c r="G17" s="353"/>
      <c r="H17" s="353"/>
      <c r="I17" s="353"/>
      <c r="J17" s="353"/>
      <c r="K17" s="354"/>
    </row>
    <row r="18" spans="2:11" ht="20.100000000000001" customHeight="1" x14ac:dyDescent="0.25">
      <c r="B18" s="222" t="s">
        <v>296</v>
      </c>
      <c r="C18" s="362">
        <v>45139</v>
      </c>
      <c r="D18" s="363"/>
      <c r="E18" s="352" t="s">
        <v>297</v>
      </c>
      <c r="F18" s="353"/>
      <c r="G18" s="353"/>
      <c r="H18" s="353"/>
      <c r="I18" s="353"/>
      <c r="J18" s="353"/>
      <c r="K18" s="354"/>
    </row>
    <row r="19" spans="2:11" ht="20.100000000000001" customHeight="1" x14ac:dyDescent="0.25">
      <c r="B19" s="222" t="s">
        <v>298</v>
      </c>
      <c r="C19" s="362">
        <v>45200</v>
      </c>
      <c r="D19" s="363"/>
      <c r="E19" s="352" t="s">
        <v>299</v>
      </c>
      <c r="F19" s="353"/>
      <c r="G19" s="353"/>
      <c r="H19" s="353"/>
      <c r="I19" s="353"/>
      <c r="J19" s="353"/>
      <c r="K19" s="354"/>
    </row>
    <row r="20" spans="2:11" ht="20.100000000000001" customHeight="1" x14ac:dyDescent="0.25">
      <c r="B20" s="222" t="s">
        <v>300</v>
      </c>
      <c r="C20" s="362">
        <v>45200</v>
      </c>
      <c r="D20" s="363"/>
      <c r="E20" s="352" t="s">
        <v>301</v>
      </c>
      <c r="F20" s="353"/>
      <c r="G20" s="353"/>
      <c r="H20" s="353"/>
      <c r="I20" s="353"/>
      <c r="J20" s="353"/>
      <c r="K20" s="354"/>
    </row>
    <row r="21" spans="2:11" ht="20.100000000000001" customHeight="1" thickBot="1" x14ac:dyDescent="0.3">
      <c r="B21" s="223" t="s">
        <v>302</v>
      </c>
      <c r="C21" s="366">
        <v>45261</v>
      </c>
      <c r="D21" s="367"/>
      <c r="E21" s="368" t="s">
        <v>303</v>
      </c>
      <c r="F21" s="369"/>
      <c r="G21" s="369"/>
      <c r="H21" s="369"/>
      <c r="I21" s="369"/>
      <c r="J21" s="369"/>
      <c r="K21" s="370"/>
    </row>
    <row r="22" spans="2:11" ht="20.100000000000001" customHeight="1" thickBot="1" x14ac:dyDescent="0.3">
      <c r="B22" s="223" t="s">
        <v>305</v>
      </c>
      <c r="C22" s="366">
        <v>45323</v>
      </c>
      <c r="D22" s="367"/>
      <c r="E22" s="368" t="s">
        <v>306</v>
      </c>
      <c r="F22" s="369"/>
      <c r="G22" s="369"/>
      <c r="H22" s="369"/>
      <c r="I22" s="369"/>
      <c r="J22" s="369"/>
      <c r="K22" s="370"/>
    </row>
    <row r="26" spans="2:11" ht="15.75" x14ac:dyDescent="0.25">
      <c r="B26" s="224"/>
    </row>
  </sheetData>
  <sheetProtection algorithmName="SHA-512" hashValue="zSXmPy15xEpki+594gdPggSoCo/wjDD/zk0SQXOq9TjFKTd5upvPdcnGOBTOgV/4J6ctMy6D3+4Dw3kVZfmh3g==" saltValue="n5cnXYkaznJPxaBl2ElLEA==" spinCount="100000" sheet="1" objects="1" scenarios="1"/>
  <mergeCells count="32">
    <mergeCell ref="E21:K21"/>
    <mergeCell ref="C20:D20"/>
    <mergeCell ref="C22:D22"/>
    <mergeCell ref="E22:K22"/>
    <mergeCell ref="C14:D14"/>
    <mergeCell ref="C15:D15"/>
    <mergeCell ref="C16:D16"/>
    <mergeCell ref="C17:D17"/>
    <mergeCell ref="C18:D18"/>
    <mergeCell ref="C19:D19"/>
    <mergeCell ref="E19:K19"/>
    <mergeCell ref="E20:K20"/>
    <mergeCell ref="E15:K15"/>
    <mergeCell ref="E16:K16"/>
    <mergeCell ref="E17:K17"/>
    <mergeCell ref="E18:K18"/>
    <mergeCell ref="C21:D21"/>
    <mergeCell ref="E11:K11"/>
    <mergeCell ref="E12:K12"/>
    <mergeCell ref="E13:K13"/>
    <mergeCell ref="E14:K14"/>
    <mergeCell ref="C7:D7"/>
    <mergeCell ref="E7:K7"/>
    <mergeCell ref="E8:K8"/>
    <mergeCell ref="E9:K9"/>
    <mergeCell ref="E10:K10"/>
    <mergeCell ref="C13:D13"/>
    <mergeCell ref="C8:D8"/>
    <mergeCell ref="C9:D9"/>
    <mergeCell ref="C10:D10"/>
    <mergeCell ref="C11:D11"/>
    <mergeCell ref="C12:D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 DATOS Y PROCEDENCIA</vt:lpstr>
      <vt:lpstr>CERTIFICACIONES</vt:lpstr>
      <vt:lpstr>INDICES BASE 0 PROCEDENCIA</vt:lpstr>
      <vt:lpstr> ÍNDICES 0 CÁLCULO IMPORTE</vt:lpstr>
      <vt:lpstr>Procedencia 2</vt:lpstr>
      <vt:lpstr>Importe Revisión</vt:lpstr>
      <vt:lpstr>INDICES</vt:lpstr>
      <vt:lpstr>INSTRUCCIONES</vt:lpstr>
      <vt:lpstr>CONTROL VERSIONES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ROCA FORMENTIN, PEDRO VICENTE</cp:lastModifiedBy>
  <cp:lastPrinted>2022-11-15T10:44:37Z</cp:lastPrinted>
  <dcterms:created xsi:type="dcterms:W3CDTF">2022-04-25T06:39:12Z</dcterms:created>
  <dcterms:modified xsi:type="dcterms:W3CDTF">2024-02-14T09:16:51Z</dcterms:modified>
</cp:coreProperties>
</file>